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rnoFabritius\Downloads\"/>
    </mc:Choice>
  </mc:AlternateContent>
  <xr:revisionPtr revIDLastSave="0" documentId="13_ncr:1_{AE4340EA-8AFB-4956-8875-425ADE3B3C5E}" xr6:coauthVersionLast="47" xr6:coauthVersionMax="47" xr10:uidLastSave="{00000000-0000-0000-0000-000000000000}"/>
  <bookViews>
    <workbookView xWindow="-108" yWindow="-108" windowWidth="23256" windowHeight="13896" xr2:uid="{DF81A373-2AA8-0542-A272-AF2B7A87BD61}"/>
  </bookViews>
  <sheets>
    <sheet name="Talousarvio" sheetId="3" r:id="rId1"/>
  </sheets>
  <calcPr calcId="191028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3" l="1"/>
  <c r="G26" i="3"/>
  <c r="G28" i="3"/>
  <c r="H28" i="3"/>
  <c r="K3" i="3"/>
  <c r="B4" i="3"/>
  <c r="B2" i="3"/>
  <c r="B3" i="3"/>
  <c r="B6" i="3"/>
  <c r="G14" i="3"/>
  <c r="G15" i="3"/>
  <c r="G16" i="3"/>
  <c r="G17" i="3"/>
  <c r="G18" i="3"/>
  <c r="G19" i="3"/>
  <c r="G20" i="3"/>
  <c r="G21" i="3"/>
  <c r="G23" i="3"/>
  <c r="G10" i="3"/>
  <c r="D3" i="3"/>
  <c r="B98" i="3"/>
  <c r="G11" i="3"/>
  <c r="K5" i="3"/>
  <c r="G12" i="3"/>
  <c r="E98" i="3"/>
  <c r="B80" i="3"/>
  <c r="B86" i="3"/>
  <c r="B87" i="3"/>
  <c r="B19" i="3"/>
  <c r="B20" i="3"/>
  <c r="B30" i="3"/>
  <c r="B31" i="3"/>
  <c r="B41" i="3"/>
  <c r="B42" i="3"/>
  <c r="B52" i="3"/>
  <c r="B53" i="3"/>
  <c r="B63" i="3"/>
  <c r="B64" i="3"/>
  <c r="B75" i="3"/>
  <c r="B76" i="3"/>
  <c r="G32" i="3"/>
  <c r="D98" i="3"/>
  <c r="H14" i="3"/>
  <c r="H15" i="3"/>
  <c r="H16" i="3"/>
  <c r="H17" i="3"/>
  <c r="H18" i="3"/>
  <c r="H19" i="3"/>
  <c r="H20" i="3"/>
  <c r="H21" i="3"/>
  <c r="H23" i="3"/>
  <c r="H24" i="3"/>
  <c r="M6" i="3"/>
  <c r="H12" i="3"/>
  <c r="H10" i="3"/>
  <c r="H11" i="3"/>
  <c r="B104" i="3"/>
  <c r="B100" i="3"/>
  <c r="D102" i="3"/>
  <c r="D79" i="3"/>
  <c r="D95" i="3"/>
  <c r="D92" i="3"/>
  <c r="D67" i="3"/>
  <c r="D56" i="3"/>
  <c r="D45" i="3"/>
  <c r="D34" i="3"/>
  <c r="D23" i="3"/>
  <c r="D10" i="3"/>
  <c r="K14" i="3"/>
</calcChain>
</file>

<file path=xl/sharedStrings.xml><?xml version="1.0" encoding="utf-8"?>
<sst xmlns="http://schemas.openxmlformats.org/spreadsheetml/2006/main" count="117" uniqueCount="49">
  <si>
    <t>Valtionavustus</t>
  </si>
  <si>
    <t>Lisenssit + muut</t>
  </si>
  <si>
    <t>Valtionavustus + lisenssit + muut</t>
  </si>
  <si>
    <t>&lt;--- 33% tuki huippu-urheilu</t>
  </si>
  <si>
    <t>TULOT</t>
  </si>
  <si>
    <t>Toiminnan tulot</t>
  </si>
  <si>
    <t>Varainhankinta</t>
  </si>
  <si>
    <t>Osanottomaksut</t>
  </si>
  <si>
    <t>Koulutus</t>
  </si>
  <si>
    <t>1. yleistä / hallinto</t>
  </si>
  <si>
    <t>Henkilöstökulut</t>
  </si>
  <si>
    <t>2. huippu-urheilu</t>
  </si>
  <si>
    <t>Vuokra- ja vastikekulut</t>
  </si>
  <si>
    <t>Muuhun toimintaan</t>
  </si>
  <si>
    <t>Ulkopuoliset palvelut</t>
  </si>
  <si>
    <t>Matkakulut</t>
  </si>
  <si>
    <t>10. kilpailujärjestely</t>
  </si>
  <si>
    <t>Markkinointi</t>
  </si>
  <si>
    <t>4. koulutustoiminta</t>
  </si>
  <si>
    <t>Jäsenmaksut</t>
  </si>
  <si>
    <t>Tilastopalvelu</t>
  </si>
  <si>
    <t>Hallitus / toimielimet</t>
  </si>
  <si>
    <t>Muut hallintokulut</t>
  </si>
  <si>
    <t>3. nuorisotoiminta</t>
  </si>
  <si>
    <t>Tuomarikortti</t>
  </si>
  <si>
    <t>Muut liikekulut</t>
  </si>
  <si>
    <t>6. masters</t>
  </si>
  <si>
    <t>Kilpaliluluvat</t>
  </si>
  <si>
    <t>Yhteensä:</t>
  </si>
  <si>
    <t>8. seuratoiminta</t>
  </si>
  <si>
    <t>Ansiomerkit</t>
  </si>
  <si>
    <t>+/-</t>
  </si>
  <si>
    <t>5. kahvakuulaurheilu</t>
  </si>
  <si>
    <t>Myynti tarvike</t>
  </si>
  <si>
    <t>11.toiminnallinen</t>
  </si>
  <si>
    <t>Kuortane NOV</t>
  </si>
  <si>
    <t>Muu toiminta</t>
  </si>
  <si>
    <t>YHTEENSÄ:</t>
  </si>
  <si>
    <t>Ylijäämä</t>
  </si>
  <si>
    <t>Suomen Cup</t>
  </si>
  <si>
    <t>Tehostamistuki</t>
  </si>
  <si>
    <t xml:space="preserve">Yleisemmät kulut: </t>
  </si>
  <si>
    <t>Palkat ja henkilöstökulut, kirjanpito ja taloushallinto, tilastopalvelu</t>
  </si>
  <si>
    <t>Juniori Cup, Punttikarnevaalit, Ruskaleiri</t>
  </si>
  <si>
    <t>Kouluttajien palkkiot, koulutustapahtumien matkakulut, koulutustilojen vuokrat</t>
  </si>
  <si>
    <t>Kansainväliset kilpailumatkat, Masters-kilpailutoiminta, muut osallistumis- ja järjestelykulut</t>
  </si>
  <si>
    <t>Seurakehittäminen, seurayhteistyö, Tähtiseuratoiminta</t>
  </si>
  <si>
    <t>Kilpailujen järjestämiskulut, kilpailutoiminnan matkakulut, Suomen Cup</t>
  </si>
  <si>
    <t>Kokous- ja matkakulut, kokousjärjestelyt, toimielinten palkkiot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</si>
</sst>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0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1" fontId="0" fillId="0" borderId="0" xfId="0" applyNumberFormat="1"/>
    <xf numFmtId="1" fontId="0" fillId="0" borderId="1" xfId="0" applyNumberForma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2" xfId="0" applyBorder="1"/>
    <xf numFmtId="1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" fontId="1" fillId="0" borderId="0" xfId="0" applyNumberFormat="1" applyFont="1"/>
    <xf numFmtId="0" fontId="1" fillId="0" borderId="2" xfId="0" applyFont="1" applyBorder="1"/>
    <xf numFmtId="9" fontId="0" fillId="0" borderId="0" xfId="0" applyNumberFormat="1"/>
    <xf numFmtId="9" fontId="0" fillId="0" borderId="2" xfId="0" applyNumberFormat="1" applyBorder="1"/>
    <xf numFmtId="0" fontId="3" fillId="0" borderId="0" xfId="0" applyFont="1"/>
    <xf numFmtId="0" fontId="0" fillId="0" borderId="0" xfId="0" quotePrefix="1"/>
    <xf numFmtId="10" fontId="0" fillId="0" borderId="1" xfId="0" applyNumberFormat="1" applyBorder="1"/>
    <xf numFmtId="1" fontId="3" fillId="0" borderId="0" xfId="0" applyNumberFormat="1" applyFont="1"/>
    <xf numFmtId="9" fontId="0" fillId="0" borderId="1" xfId="0" applyNumberFormat="1" applyBorder="1"/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1" fillId="0" borderId="3" xfId="0" applyFont="1" applyBorder="1"/>
    <xf numFmtId="1" fontId="1" fillId="0" borderId="3" xfId="0" applyNumberFormat="1" applyFont="1" applyBorder="1" applyAlignment="1">
      <alignment horizontal="right"/>
    </xf>
    <xf numFmtId="9" fontId="0" fillId="0" borderId="3" xfId="0" applyNumberFormat="1" applyBorder="1"/>
    <xf numFmtId="0" fontId="4" fillId="0" borderId="0" xfId="0" applyFont="1"/>
    <xf numFmtId="1" fontId="4" fillId="0" borderId="0" xfId="0" applyNumberFormat="1" applyFont="1"/>
    <xf numFmtId="9" fontId="4" fillId="0" borderId="0" xfId="0" applyNumberFormat="1" applyFont="1"/>
  </cellXfs>
  <cellStyles count="1">
    <cellStyle name="Normaali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BF44-B464-3D4B-9E96-B41C760E12FF}">
  <dimension ref="A1:O109"/>
  <sheetViews>
    <sheetView tabSelected="1" topLeftCell="A24" zoomScale="180" zoomScaleNormal="180" workbookViewId="0">
      <selection activeCell="A89" sqref="A89"/>
    </sheetView>
  </sheetViews>
  <sheetFormatPr defaultColWidth="11" defaultRowHeight="15.6" x14ac:dyDescent="0.3"/>
  <cols>
    <col min="1" max="1" width="32.09765625" customWidth="1"/>
    <col min="3" max="3" width="3.8984375" customWidth="1"/>
    <col min="4" max="4" width="7.09765625" bestFit="1" customWidth="1"/>
    <col min="5" max="5" width="5.5" customWidth="1"/>
    <col min="6" max="6" width="19.8984375" customWidth="1"/>
    <col min="7" max="7" width="9.3984375" style="3" customWidth="1"/>
    <col min="8" max="8" width="9.5" customWidth="1"/>
    <col min="9" max="9" width="9" customWidth="1"/>
    <col min="10" max="10" width="16.3984375" customWidth="1"/>
    <col min="11" max="11" width="7.09765625" bestFit="1" customWidth="1"/>
    <col min="12" max="12" width="15.09765625" customWidth="1"/>
  </cols>
  <sheetData>
    <row r="1" spans="1:15" x14ac:dyDescent="0.3">
      <c r="A1" s="16" t="s">
        <v>0</v>
      </c>
      <c r="B1" s="16">
        <v>172000</v>
      </c>
    </row>
    <row r="2" spans="1:15" x14ac:dyDescent="0.3">
      <c r="A2" s="22" t="s">
        <v>1</v>
      </c>
      <c r="B2" s="22">
        <f>56200+6700</f>
        <v>62900</v>
      </c>
      <c r="L2" s="21"/>
      <c r="O2" s="5"/>
    </row>
    <row r="3" spans="1:15" ht="16.2" thickBot="1" x14ac:dyDescent="0.35">
      <c r="A3" s="23" t="s">
        <v>2</v>
      </c>
      <c r="B3" s="24">
        <f>SUM(B1:B2)</f>
        <v>234900</v>
      </c>
      <c r="D3" s="1">
        <f>B3*0.33</f>
        <v>77517</v>
      </c>
      <c r="E3" s="14" t="s">
        <v>3</v>
      </c>
      <c r="J3" s="1" t="s">
        <v>4</v>
      </c>
      <c r="K3" s="1">
        <f>SUM(K5:K6)</f>
        <v>27000</v>
      </c>
      <c r="O3" s="5"/>
    </row>
    <row r="4" spans="1:15" ht="16.2" thickTop="1" x14ac:dyDescent="0.3">
      <c r="A4" s="16" t="s">
        <v>5</v>
      </c>
      <c r="B4">
        <f>K3</f>
        <v>27000</v>
      </c>
    </row>
    <row r="5" spans="1:15" ht="16.2" thickBot="1" x14ac:dyDescent="0.35">
      <c r="A5" s="9" t="s">
        <v>6</v>
      </c>
      <c r="B5" s="9">
        <v>50000</v>
      </c>
      <c r="J5" s="21" t="s">
        <v>7</v>
      </c>
      <c r="K5">
        <f>L5*M5</f>
        <v>15000</v>
      </c>
      <c r="L5">
        <v>600</v>
      </c>
      <c r="M5">
        <v>25</v>
      </c>
      <c r="O5" s="5"/>
    </row>
    <row r="6" spans="1:15" ht="16.2" thickTop="1" x14ac:dyDescent="0.3">
      <c r="A6" s="1" t="s">
        <v>4</v>
      </c>
      <c r="B6" s="11">
        <f>SUM(B3:B5)</f>
        <v>311900</v>
      </c>
      <c r="J6" s="21" t="s">
        <v>8</v>
      </c>
      <c r="K6">
        <v>12000</v>
      </c>
      <c r="L6">
        <v>8058</v>
      </c>
      <c r="M6" s="5">
        <f t="shared" ref="M6" si="0">(L6/8)*12</f>
        <v>12087</v>
      </c>
    </row>
    <row r="9" spans="1:15" x14ac:dyDescent="0.3">
      <c r="F9" s="3"/>
      <c r="G9"/>
    </row>
    <row r="10" spans="1:15" x14ac:dyDescent="0.3">
      <c r="A10" s="8" t="s">
        <v>9</v>
      </c>
      <c r="B10" s="10">
        <v>136000</v>
      </c>
      <c r="C10" s="4"/>
      <c r="D10" s="18">
        <f>B10/$B$6</f>
        <v>0.43603719140750241</v>
      </c>
      <c r="F10" s="1" t="s">
        <v>9</v>
      </c>
      <c r="G10" s="5">
        <f>B10</f>
        <v>136000</v>
      </c>
      <c r="H10" s="14">
        <f>G10/$B$6</f>
        <v>0.43603719140750241</v>
      </c>
    </row>
    <row r="11" spans="1:15" x14ac:dyDescent="0.3">
      <c r="A11" t="s">
        <v>10</v>
      </c>
      <c r="B11">
        <v>78000</v>
      </c>
      <c r="F11" s="8" t="s">
        <v>11</v>
      </c>
      <c r="G11" s="6">
        <f>B98</f>
        <v>77517</v>
      </c>
      <c r="H11" s="20">
        <f>G11/$B$6</f>
        <v>0.24853158063481884</v>
      </c>
    </row>
    <row r="12" spans="1:15" x14ac:dyDescent="0.3">
      <c r="A12" t="s">
        <v>12</v>
      </c>
      <c r="B12">
        <v>6000</v>
      </c>
      <c r="F12" s="27" t="s">
        <v>13</v>
      </c>
      <c r="G12" s="28">
        <f>B6-SUM(G10:G11)</f>
        <v>98383</v>
      </c>
      <c r="H12" s="29">
        <f>G12/$B$6</f>
        <v>0.31543122795767875</v>
      </c>
    </row>
    <row r="13" spans="1:15" x14ac:dyDescent="0.3">
      <c r="A13" t="s">
        <v>14</v>
      </c>
      <c r="B13">
        <v>15000</v>
      </c>
      <c r="G13"/>
      <c r="H13" s="14"/>
    </row>
    <row r="14" spans="1:15" x14ac:dyDescent="0.3">
      <c r="A14" t="s">
        <v>15</v>
      </c>
      <c r="B14">
        <v>2000</v>
      </c>
      <c r="F14" s="1" t="s">
        <v>16</v>
      </c>
      <c r="G14">
        <f>B67</f>
        <v>19000</v>
      </c>
      <c r="H14" s="14">
        <f t="shared" ref="H14:H21" si="1">G14/$B$6</f>
        <v>6.0916960564283425E-2</v>
      </c>
      <c r="K14" s="1">
        <f>SUM(K15:K20)</f>
        <v>45300</v>
      </c>
    </row>
    <row r="15" spans="1:15" x14ac:dyDescent="0.3">
      <c r="A15" t="s">
        <v>17</v>
      </c>
      <c r="B15">
        <v>6000</v>
      </c>
      <c r="F15" s="1" t="s">
        <v>18</v>
      </c>
      <c r="G15" s="5">
        <f>B34</f>
        <v>12500</v>
      </c>
      <c r="H15" s="14">
        <f t="shared" si="1"/>
        <v>4.0076947739660147E-2</v>
      </c>
      <c r="J15" t="s">
        <v>19</v>
      </c>
      <c r="K15">
        <v>31700</v>
      </c>
    </row>
    <row r="16" spans="1:15" x14ac:dyDescent="0.3">
      <c r="A16" t="s">
        <v>20</v>
      </c>
      <c r="B16">
        <v>12000</v>
      </c>
      <c r="F16" s="1" t="s">
        <v>21</v>
      </c>
      <c r="G16">
        <f>B79</f>
        <v>15000</v>
      </c>
      <c r="H16" s="14">
        <f t="shared" si="1"/>
        <v>4.8092337287592178E-2</v>
      </c>
    </row>
    <row r="17" spans="1:11" x14ac:dyDescent="0.3">
      <c r="A17" t="s">
        <v>22</v>
      </c>
      <c r="B17">
        <v>2000</v>
      </c>
      <c r="F17" s="1" t="s">
        <v>23</v>
      </c>
      <c r="G17" s="5">
        <f>B23</f>
        <v>8000</v>
      </c>
      <c r="H17" s="14">
        <f t="shared" si="1"/>
        <v>2.5649246553382493E-2</v>
      </c>
      <c r="J17" t="s">
        <v>24</v>
      </c>
      <c r="K17">
        <v>2900</v>
      </c>
    </row>
    <row r="18" spans="1:11" ht="16.2" thickBot="1" x14ac:dyDescent="0.35">
      <c r="A18" s="9" t="s">
        <v>25</v>
      </c>
      <c r="B18" s="9">
        <v>15000</v>
      </c>
      <c r="C18" s="9"/>
      <c r="F18" s="1" t="s">
        <v>26</v>
      </c>
      <c r="G18" s="19">
        <f>B45</f>
        <v>5000</v>
      </c>
      <c r="H18" s="14">
        <f t="shared" si="1"/>
        <v>1.6030779095864058E-2</v>
      </c>
      <c r="J18" t="s">
        <v>27</v>
      </c>
      <c r="K18">
        <v>2700</v>
      </c>
    </row>
    <row r="19" spans="1:11" ht="16.2" thickTop="1" x14ac:dyDescent="0.3">
      <c r="A19" t="s">
        <v>28</v>
      </c>
      <c r="B19" s="16">
        <f>SUM(B11:B18)</f>
        <v>136000</v>
      </c>
      <c r="F19" s="1" t="s">
        <v>29</v>
      </c>
      <c r="G19">
        <f>B56</f>
        <v>1500</v>
      </c>
      <c r="H19" s="14">
        <f t="shared" si="1"/>
        <v>4.8092337287592175E-3</v>
      </c>
      <c r="J19" t="s">
        <v>30</v>
      </c>
      <c r="K19">
        <v>2000</v>
      </c>
    </row>
    <row r="20" spans="1:11" x14ac:dyDescent="0.3">
      <c r="A20" s="17" t="s">
        <v>31</v>
      </c>
      <c r="B20" s="5">
        <f>B10-B19</f>
        <v>0</v>
      </c>
      <c r="F20" s="1" t="s">
        <v>32</v>
      </c>
      <c r="G20" s="5">
        <f>B95</f>
        <v>5000</v>
      </c>
      <c r="H20" s="14">
        <f t="shared" si="1"/>
        <v>1.6030779095864058E-2</v>
      </c>
      <c r="J20" t="s">
        <v>33</v>
      </c>
      <c r="K20">
        <v>6000</v>
      </c>
    </row>
    <row r="21" spans="1:11" x14ac:dyDescent="0.3">
      <c r="A21" t="s">
        <v>41</v>
      </c>
      <c r="F21" s="1" t="s">
        <v>34</v>
      </c>
      <c r="G21" s="5">
        <f>B92</f>
        <v>15000</v>
      </c>
      <c r="H21" s="14">
        <f t="shared" si="1"/>
        <v>4.8092337287592178E-2</v>
      </c>
    </row>
    <row r="22" spans="1:11" x14ac:dyDescent="0.3">
      <c r="A22" t="s">
        <v>42</v>
      </c>
      <c r="G22"/>
      <c r="H22" s="14"/>
    </row>
    <row r="23" spans="1:11" ht="16.2" thickBot="1" x14ac:dyDescent="0.35">
      <c r="A23" s="8" t="s">
        <v>23</v>
      </c>
      <c r="B23" s="10">
        <v>8000</v>
      </c>
      <c r="C23" s="4"/>
      <c r="D23" s="18">
        <f>B23/$B$6</f>
        <v>2.5649246553382493E-2</v>
      </c>
      <c r="F23" s="13" t="s">
        <v>35</v>
      </c>
      <c r="G23" s="9">
        <f>B102</f>
        <v>0</v>
      </c>
      <c r="H23" s="15">
        <f>G23/$B$6</f>
        <v>0</v>
      </c>
    </row>
    <row r="24" spans="1:11" ht="16.2" thickTop="1" x14ac:dyDescent="0.3">
      <c r="A24" t="s">
        <v>10</v>
      </c>
      <c r="B24">
        <v>3000</v>
      </c>
      <c r="F24" s="1" t="s">
        <v>36</v>
      </c>
      <c r="G24" s="3">
        <f>SUM(G14:G23)</f>
        <v>81000</v>
      </c>
      <c r="H24" s="14">
        <f>SUM(H14:H23)</f>
        <v>0.25969862135299776</v>
      </c>
    </row>
    <row r="25" spans="1:11" x14ac:dyDescent="0.3">
      <c r="A25" t="s">
        <v>12</v>
      </c>
      <c r="B25">
        <v>1500</v>
      </c>
      <c r="H25" s="14"/>
    </row>
    <row r="26" spans="1:11" ht="16.2" thickBot="1" x14ac:dyDescent="0.35">
      <c r="A26" t="s">
        <v>14</v>
      </c>
      <c r="B26">
        <v>0</v>
      </c>
      <c r="F26" s="24" t="s">
        <v>37</v>
      </c>
      <c r="G26" s="25">
        <f>G24+G10+G11</f>
        <v>294517</v>
      </c>
      <c r="H26" s="26"/>
    </row>
    <row r="27" spans="1:11" ht="16.2" thickTop="1" x14ac:dyDescent="0.3">
      <c r="A27" t="s">
        <v>15</v>
      </c>
      <c r="B27">
        <v>1500</v>
      </c>
      <c r="H27" s="14"/>
    </row>
    <row r="28" spans="1:11" x14ac:dyDescent="0.3">
      <c r="A28" t="s">
        <v>22</v>
      </c>
      <c r="B28">
        <v>500</v>
      </c>
      <c r="F28" s="1" t="s">
        <v>38</v>
      </c>
      <c r="G28" s="12">
        <f>B6-G26</f>
        <v>17383</v>
      </c>
      <c r="H28" s="14">
        <f>G28/B6</f>
        <v>5.573260660468099E-2</v>
      </c>
    </row>
    <row r="29" spans="1:11" ht="16.2" thickBot="1" x14ac:dyDescent="0.35">
      <c r="A29" s="9" t="s">
        <v>25</v>
      </c>
      <c r="B29" s="9">
        <v>1500</v>
      </c>
      <c r="C29" s="9"/>
      <c r="F29" s="16"/>
    </row>
    <row r="30" spans="1:11" ht="16.2" thickTop="1" x14ac:dyDescent="0.3">
      <c r="A30" t="s">
        <v>28</v>
      </c>
      <c r="B30" s="1">
        <f>SUM(B24:B29)</f>
        <v>8000</v>
      </c>
      <c r="H30" s="2"/>
    </row>
    <row r="31" spans="1:11" x14ac:dyDescent="0.3">
      <c r="A31" s="17" t="s">
        <v>31</v>
      </c>
      <c r="B31" s="5">
        <f>B23-B30</f>
        <v>0</v>
      </c>
    </row>
    <row r="32" spans="1:11" x14ac:dyDescent="0.3">
      <c r="A32" t="s">
        <v>41</v>
      </c>
      <c r="B32" s="5"/>
      <c r="F32" s="17" t="s">
        <v>31</v>
      </c>
      <c r="G32" s="5">
        <f>B20+B31+B42+B53+B64+B76+B87</f>
        <v>1750</v>
      </c>
    </row>
    <row r="33" spans="1:9" x14ac:dyDescent="0.3">
      <c r="A33" t="s">
        <v>43</v>
      </c>
      <c r="B33" s="5"/>
      <c r="F33" s="1"/>
      <c r="G33"/>
    </row>
    <row r="34" spans="1:9" x14ac:dyDescent="0.3">
      <c r="A34" s="8" t="s">
        <v>18</v>
      </c>
      <c r="B34" s="10">
        <v>12500</v>
      </c>
      <c r="C34" s="4"/>
      <c r="D34" s="18">
        <f>B34/$B$6</f>
        <v>4.0076947739660147E-2</v>
      </c>
      <c r="G34" s="12"/>
    </row>
    <row r="35" spans="1:9" x14ac:dyDescent="0.3">
      <c r="A35" t="s">
        <v>10</v>
      </c>
      <c r="B35">
        <v>5000</v>
      </c>
      <c r="G35"/>
    </row>
    <row r="36" spans="1:9" x14ac:dyDescent="0.3">
      <c r="A36" t="s">
        <v>12</v>
      </c>
      <c r="B36">
        <v>2500</v>
      </c>
      <c r="G36"/>
    </row>
    <row r="37" spans="1:9" x14ac:dyDescent="0.3">
      <c r="A37" t="s">
        <v>14</v>
      </c>
      <c r="B37">
        <v>0</v>
      </c>
      <c r="G37"/>
    </row>
    <row r="38" spans="1:9" x14ac:dyDescent="0.3">
      <c r="A38" t="s">
        <v>15</v>
      </c>
      <c r="B38">
        <v>5000</v>
      </c>
      <c r="G38"/>
    </row>
    <row r="39" spans="1:9" x14ac:dyDescent="0.3">
      <c r="A39" t="s">
        <v>22</v>
      </c>
      <c r="B39">
        <v>0</v>
      </c>
      <c r="G39"/>
    </row>
    <row r="40" spans="1:9" ht="16.2" thickBot="1" x14ac:dyDescent="0.35">
      <c r="A40" s="9" t="s">
        <v>25</v>
      </c>
      <c r="B40" s="9">
        <v>0</v>
      </c>
      <c r="C40" s="9"/>
      <c r="G40"/>
    </row>
    <row r="41" spans="1:9" ht="16.2" thickTop="1" x14ac:dyDescent="0.3">
      <c r="A41" t="s">
        <v>28</v>
      </c>
      <c r="B41" s="16">
        <f>SUM(B35:B40)</f>
        <v>12500</v>
      </c>
      <c r="F41" s="1"/>
      <c r="G41" s="5"/>
      <c r="H41" s="14"/>
      <c r="I41" s="5"/>
    </row>
    <row r="42" spans="1:9" x14ac:dyDescent="0.3">
      <c r="A42" s="17" t="s">
        <v>31</v>
      </c>
      <c r="B42" s="5">
        <f>B34-B41</f>
        <v>0</v>
      </c>
      <c r="G42" s="5"/>
      <c r="H42" s="14"/>
    </row>
    <row r="43" spans="1:9" x14ac:dyDescent="0.3">
      <c r="A43" t="s">
        <v>41</v>
      </c>
    </row>
    <row r="44" spans="1:9" x14ac:dyDescent="0.3">
      <c r="A44" t="s">
        <v>44</v>
      </c>
      <c r="G44" s="5"/>
      <c r="H44" s="14"/>
    </row>
    <row r="45" spans="1:9" x14ac:dyDescent="0.3">
      <c r="A45" s="8" t="s">
        <v>26</v>
      </c>
      <c r="B45" s="10">
        <v>5000</v>
      </c>
      <c r="C45" s="4"/>
      <c r="D45" s="18">
        <f>B45/$B$6</f>
        <v>1.6030779095864058E-2</v>
      </c>
      <c r="G45"/>
    </row>
    <row r="46" spans="1:9" x14ac:dyDescent="0.3">
      <c r="A46" t="s">
        <v>10</v>
      </c>
      <c r="B46">
        <v>0</v>
      </c>
      <c r="G46"/>
    </row>
    <row r="47" spans="1:9" x14ac:dyDescent="0.3">
      <c r="A47" t="s">
        <v>12</v>
      </c>
      <c r="B47">
        <v>0</v>
      </c>
      <c r="G47"/>
    </row>
    <row r="48" spans="1:9" x14ac:dyDescent="0.3">
      <c r="A48" t="s">
        <v>14</v>
      </c>
      <c r="B48">
        <v>0</v>
      </c>
      <c r="G48"/>
    </row>
    <row r="49" spans="1:7" x14ac:dyDescent="0.3">
      <c r="A49" t="s">
        <v>15</v>
      </c>
      <c r="B49">
        <v>4000</v>
      </c>
      <c r="G49"/>
    </row>
    <row r="50" spans="1:7" x14ac:dyDescent="0.3">
      <c r="A50" t="s">
        <v>22</v>
      </c>
      <c r="B50">
        <v>0</v>
      </c>
      <c r="G50"/>
    </row>
    <row r="51" spans="1:7" ht="16.2" thickBot="1" x14ac:dyDescent="0.35">
      <c r="A51" s="9" t="s">
        <v>25</v>
      </c>
      <c r="B51" s="9">
        <v>1000</v>
      </c>
      <c r="C51" s="9"/>
      <c r="G51"/>
    </row>
    <row r="52" spans="1:7" ht="16.2" thickTop="1" x14ac:dyDescent="0.3">
      <c r="A52" t="s">
        <v>28</v>
      </c>
      <c r="B52" s="1">
        <f>SUM(B46:B51)</f>
        <v>5000</v>
      </c>
      <c r="G52"/>
    </row>
    <row r="53" spans="1:7" x14ac:dyDescent="0.3">
      <c r="A53" s="17" t="s">
        <v>31</v>
      </c>
      <c r="B53" s="5">
        <f>B45-B52</f>
        <v>0</v>
      </c>
      <c r="G53"/>
    </row>
    <row r="54" spans="1:7" x14ac:dyDescent="0.3">
      <c r="A54" t="s">
        <v>41</v>
      </c>
      <c r="G54"/>
    </row>
    <row r="55" spans="1:7" x14ac:dyDescent="0.3">
      <c r="A55" t="s">
        <v>45</v>
      </c>
      <c r="G55"/>
    </row>
    <row r="56" spans="1:7" x14ac:dyDescent="0.3">
      <c r="A56" s="8" t="s">
        <v>29</v>
      </c>
      <c r="B56" s="4">
        <v>1500</v>
      </c>
      <c r="C56" s="4"/>
      <c r="D56" s="18">
        <f>B56/$B$6</f>
        <v>4.8092337287592175E-3</v>
      </c>
      <c r="G56"/>
    </row>
    <row r="57" spans="1:7" x14ac:dyDescent="0.3">
      <c r="A57" t="s">
        <v>10</v>
      </c>
      <c r="B57">
        <v>0</v>
      </c>
      <c r="G57"/>
    </row>
    <row r="58" spans="1:7" x14ac:dyDescent="0.3">
      <c r="A58" t="s">
        <v>12</v>
      </c>
      <c r="B58">
        <v>0</v>
      </c>
      <c r="G58"/>
    </row>
    <row r="59" spans="1:7" x14ac:dyDescent="0.3">
      <c r="A59" t="s">
        <v>14</v>
      </c>
      <c r="B59">
        <v>0</v>
      </c>
      <c r="G59"/>
    </row>
    <row r="60" spans="1:7" x14ac:dyDescent="0.3">
      <c r="A60" t="s">
        <v>15</v>
      </c>
      <c r="B60">
        <v>0</v>
      </c>
      <c r="G60"/>
    </row>
    <row r="61" spans="1:7" x14ac:dyDescent="0.3">
      <c r="A61" t="s">
        <v>22</v>
      </c>
      <c r="B61">
        <v>0</v>
      </c>
      <c r="G61"/>
    </row>
    <row r="62" spans="1:7" ht="16.2" thickBot="1" x14ac:dyDescent="0.35">
      <c r="A62" s="9" t="s">
        <v>25</v>
      </c>
      <c r="B62" s="9">
        <v>0</v>
      </c>
      <c r="C62" s="9"/>
      <c r="G62"/>
    </row>
    <row r="63" spans="1:7" ht="16.2" thickTop="1" x14ac:dyDescent="0.3">
      <c r="A63" t="s">
        <v>28</v>
      </c>
      <c r="B63" s="1">
        <f>SUM(B57:B62)</f>
        <v>0</v>
      </c>
      <c r="G63"/>
    </row>
    <row r="64" spans="1:7" x14ac:dyDescent="0.3">
      <c r="A64" s="17" t="s">
        <v>31</v>
      </c>
      <c r="B64" s="5">
        <f>B56-B63</f>
        <v>1500</v>
      </c>
      <c r="G64"/>
    </row>
    <row r="65" spans="1:7" x14ac:dyDescent="0.3">
      <c r="A65" t="s">
        <v>41</v>
      </c>
      <c r="G65"/>
    </row>
    <row r="66" spans="1:7" x14ac:dyDescent="0.3">
      <c r="A66" t="s">
        <v>46</v>
      </c>
      <c r="G66"/>
    </row>
    <row r="67" spans="1:7" x14ac:dyDescent="0.3">
      <c r="A67" s="8" t="s">
        <v>16</v>
      </c>
      <c r="B67" s="8">
        <v>19000</v>
      </c>
      <c r="C67" s="4"/>
      <c r="D67" s="18">
        <f>B67/$B$6</f>
        <v>6.0916960564283425E-2</v>
      </c>
      <c r="G67"/>
    </row>
    <row r="68" spans="1:7" x14ac:dyDescent="0.3">
      <c r="A68" t="s">
        <v>10</v>
      </c>
      <c r="B68">
        <v>0</v>
      </c>
      <c r="G68"/>
    </row>
    <row r="69" spans="1:7" x14ac:dyDescent="0.3">
      <c r="A69" t="s">
        <v>39</v>
      </c>
      <c r="B69">
        <v>3000</v>
      </c>
      <c r="G69"/>
    </row>
    <row r="70" spans="1:7" x14ac:dyDescent="0.3">
      <c r="A70" t="s">
        <v>12</v>
      </c>
      <c r="B70">
        <v>0</v>
      </c>
      <c r="G70"/>
    </row>
    <row r="71" spans="1:7" x14ac:dyDescent="0.3">
      <c r="A71" t="s">
        <v>14</v>
      </c>
      <c r="B71">
        <v>0</v>
      </c>
      <c r="G71"/>
    </row>
    <row r="72" spans="1:7" x14ac:dyDescent="0.3">
      <c r="A72" t="s">
        <v>15</v>
      </c>
      <c r="B72">
        <v>8000</v>
      </c>
      <c r="G72"/>
    </row>
    <row r="73" spans="1:7" x14ac:dyDescent="0.3">
      <c r="A73" t="s">
        <v>22</v>
      </c>
      <c r="B73">
        <v>0</v>
      </c>
      <c r="G73"/>
    </row>
    <row r="74" spans="1:7" ht="16.2" thickBot="1" x14ac:dyDescent="0.35">
      <c r="A74" s="9" t="s">
        <v>25</v>
      </c>
      <c r="B74" s="9">
        <v>8000</v>
      </c>
      <c r="C74" s="9"/>
      <c r="G74"/>
    </row>
    <row r="75" spans="1:7" ht="16.2" thickTop="1" x14ac:dyDescent="0.3">
      <c r="A75" t="s">
        <v>28</v>
      </c>
      <c r="B75" s="16">
        <f>SUM(B68:B74)</f>
        <v>19000</v>
      </c>
      <c r="G75"/>
    </row>
    <row r="76" spans="1:7" x14ac:dyDescent="0.3">
      <c r="A76" s="17" t="s">
        <v>31</v>
      </c>
      <c r="B76" s="5">
        <f>B67-B75</f>
        <v>0</v>
      </c>
      <c r="G76"/>
    </row>
    <row r="77" spans="1:7" x14ac:dyDescent="0.3">
      <c r="A77" t="s">
        <v>41</v>
      </c>
      <c r="G77"/>
    </row>
    <row r="78" spans="1:7" x14ac:dyDescent="0.3">
      <c r="A78" t="s">
        <v>47</v>
      </c>
      <c r="G78"/>
    </row>
    <row r="79" spans="1:7" x14ac:dyDescent="0.3">
      <c r="A79" s="8" t="s">
        <v>21</v>
      </c>
      <c r="B79" s="8">
        <v>15000</v>
      </c>
      <c r="C79" s="4"/>
      <c r="D79" s="18">
        <f>B79/$B$6</f>
        <v>4.8092337287592178E-2</v>
      </c>
      <c r="G79"/>
    </row>
    <row r="80" spans="1:7" x14ac:dyDescent="0.3">
      <c r="A80" t="s">
        <v>10</v>
      </c>
      <c r="B80">
        <f>3000*1.25</f>
        <v>3750</v>
      </c>
      <c r="G80"/>
    </row>
    <row r="81" spans="1:7" x14ac:dyDescent="0.3">
      <c r="A81" t="s">
        <v>12</v>
      </c>
      <c r="B81">
        <v>0</v>
      </c>
      <c r="G81"/>
    </row>
    <row r="82" spans="1:7" x14ac:dyDescent="0.3">
      <c r="A82" t="s">
        <v>14</v>
      </c>
      <c r="B82">
        <v>0</v>
      </c>
      <c r="G82"/>
    </row>
    <row r="83" spans="1:7" x14ac:dyDescent="0.3">
      <c r="A83" t="s">
        <v>15</v>
      </c>
      <c r="B83">
        <v>5000</v>
      </c>
      <c r="G83"/>
    </row>
    <row r="84" spans="1:7" x14ac:dyDescent="0.3">
      <c r="A84" t="s">
        <v>22</v>
      </c>
      <c r="B84">
        <v>0</v>
      </c>
      <c r="G84"/>
    </row>
    <row r="85" spans="1:7" ht="16.2" thickBot="1" x14ac:dyDescent="0.35">
      <c r="A85" s="9" t="s">
        <v>25</v>
      </c>
      <c r="B85" s="9">
        <v>6000</v>
      </c>
      <c r="C85" s="9"/>
      <c r="G85"/>
    </row>
    <row r="86" spans="1:7" ht="16.2" thickTop="1" x14ac:dyDescent="0.3">
      <c r="A86" t="s">
        <v>28</v>
      </c>
      <c r="B86" s="16">
        <f>SUM(B80:B85)</f>
        <v>14750</v>
      </c>
      <c r="G86"/>
    </row>
    <row r="87" spans="1:7" x14ac:dyDescent="0.3">
      <c r="A87" s="17" t="s">
        <v>31</v>
      </c>
      <c r="B87" s="5">
        <f>B79-B86</f>
        <v>250</v>
      </c>
      <c r="G87"/>
    </row>
    <row r="88" spans="1:7" x14ac:dyDescent="0.3">
      <c r="A88" t="s">
        <v>41</v>
      </c>
      <c r="G88"/>
    </row>
    <row r="89" spans="1:7" x14ac:dyDescent="0.3">
      <c r="A89" t="s">
        <v>48</v>
      </c>
      <c r="G89"/>
    </row>
    <row r="90" spans="1:7" x14ac:dyDescent="0.3">
      <c r="D90" s="2"/>
      <c r="G90"/>
    </row>
    <row r="91" spans="1:7" x14ac:dyDescent="0.3">
      <c r="G91"/>
    </row>
    <row r="92" spans="1:7" x14ac:dyDescent="0.3">
      <c r="A92" s="8" t="s">
        <v>34</v>
      </c>
      <c r="B92" s="10">
        <v>15000</v>
      </c>
      <c r="C92" s="4"/>
      <c r="D92" s="18">
        <f>B92/$B$6</f>
        <v>4.8092337287592178E-2</v>
      </c>
      <c r="G92"/>
    </row>
    <row r="93" spans="1:7" x14ac:dyDescent="0.3">
      <c r="B93" s="5"/>
      <c r="G93"/>
    </row>
    <row r="94" spans="1:7" x14ac:dyDescent="0.3">
      <c r="G94"/>
    </row>
    <row r="95" spans="1:7" x14ac:dyDescent="0.3">
      <c r="A95" s="8" t="s">
        <v>32</v>
      </c>
      <c r="B95" s="10">
        <v>5000</v>
      </c>
      <c r="C95" s="4"/>
      <c r="D95" s="18">
        <f>B95/$B$6</f>
        <v>1.6030779095864058E-2</v>
      </c>
      <c r="G95"/>
    </row>
    <row r="96" spans="1:7" x14ac:dyDescent="0.3">
      <c r="G96"/>
    </row>
    <row r="97" spans="1:7" x14ac:dyDescent="0.3">
      <c r="B97" s="5"/>
      <c r="G97"/>
    </row>
    <row r="98" spans="1:7" ht="20.100000000000001" customHeight="1" x14ac:dyDescent="0.3">
      <c r="A98" s="8" t="s">
        <v>11</v>
      </c>
      <c r="B98" s="10">
        <f>D3</f>
        <v>77517</v>
      </c>
      <c r="C98" s="4"/>
      <c r="D98" s="18">
        <f>B98/$B$6</f>
        <v>0.24853158063481884</v>
      </c>
      <c r="E98" s="2">
        <f>B98/B3</f>
        <v>0.33</v>
      </c>
      <c r="G98"/>
    </row>
    <row r="99" spans="1:7" x14ac:dyDescent="0.3">
      <c r="A99" t="s">
        <v>40</v>
      </c>
      <c r="B99">
        <v>90000</v>
      </c>
      <c r="G99"/>
    </row>
    <row r="100" spans="1:7" x14ac:dyDescent="0.3">
      <c r="B100" s="5">
        <f>SUM(B98:B99)</f>
        <v>167517</v>
      </c>
      <c r="G100"/>
    </row>
    <row r="101" spans="1:7" x14ac:dyDescent="0.3">
      <c r="G101"/>
    </row>
    <row r="102" spans="1:7" x14ac:dyDescent="0.3">
      <c r="A102" s="8" t="s">
        <v>35</v>
      </c>
      <c r="B102" s="7">
        <v>0</v>
      </c>
      <c r="C102" s="4"/>
      <c r="D102" s="18">
        <f>B102/$B$6</f>
        <v>0</v>
      </c>
      <c r="G102"/>
    </row>
    <row r="103" spans="1:7" x14ac:dyDescent="0.3">
      <c r="A103" t="s">
        <v>40</v>
      </c>
      <c r="B103">
        <v>20000</v>
      </c>
      <c r="G103"/>
    </row>
    <row r="104" spans="1:7" x14ac:dyDescent="0.3">
      <c r="B104" s="5">
        <f>SUM(B102:B103)</f>
        <v>20000</v>
      </c>
      <c r="F104" s="3"/>
      <c r="G104"/>
    </row>
    <row r="105" spans="1:7" x14ac:dyDescent="0.3">
      <c r="F105" s="3"/>
      <c r="G105"/>
    </row>
    <row r="107" spans="1:7" x14ac:dyDescent="0.3">
      <c r="B107" s="5"/>
      <c r="E107" s="5"/>
    </row>
    <row r="108" spans="1:7" x14ac:dyDescent="0.3">
      <c r="B108" s="5"/>
      <c r="E108" s="5"/>
    </row>
    <row r="109" spans="1:7" x14ac:dyDescent="0.3">
      <c r="B109" s="5"/>
      <c r="E109" s="5"/>
    </row>
  </sheetData>
  <conditionalFormatting sqref="B20 B31 B42 B53 B64 B76 B87">
    <cfRule type="cellIs" dxfId="5" priority="6" operator="lessThan">
      <formula>0</formula>
    </cfRule>
    <cfRule type="cellIs" dxfId="4" priority="7" operator="greaterThan">
      <formula>0</formula>
    </cfRule>
  </conditionalFormatting>
  <conditionalFormatting sqref="G28">
    <cfRule type="cellIs" dxfId="3" priority="4" operator="lessThan">
      <formula>0</formula>
    </cfRule>
    <cfRule type="cellIs" dxfId="2" priority="5" operator="greaterThan">
      <formula>0</formula>
    </cfRule>
  </conditionalFormatting>
  <conditionalFormatting sqref="G32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53F36FF09E440498D85FA38F38BCE55" ma:contentTypeVersion="19" ma:contentTypeDescription="Luo uusi asiakirja." ma:contentTypeScope="" ma:versionID="363955ac759c962138e2dfe88300aafa">
  <xsd:schema xmlns:xsd="http://www.w3.org/2001/XMLSchema" xmlns:xs="http://www.w3.org/2001/XMLSchema" xmlns:p="http://schemas.microsoft.com/office/2006/metadata/properties" xmlns:ns2="aa024a31-0fe1-4854-b145-a859e9b92b07" xmlns:ns3="353b5a9a-956c-4dfd-8de9-4b03357c325c" targetNamespace="http://schemas.microsoft.com/office/2006/metadata/properties" ma:root="true" ma:fieldsID="904e6b1cd4f4a32c54bbb574882735d0" ns2:_="" ns3:_="">
    <xsd:import namespace="aa024a31-0fe1-4854-b145-a859e9b92b07"/>
    <xsd:import namespace="353b5a9a-956c-4dfd-8de9-4b03357c32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Tarkoi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24a31-0fe1-4854-b145-a859e9b92b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15b03e72-b834-497c-b18b-6675cb786f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Tarkoitus" ma:index="26" nillable="true" ma:displayName="Tarkoitus" ma:format="Dropdown" ma:internalName="Tarkoitu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b5a9a-956c-4dfd-8de9-4b03357c32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7293d0-30e9-48dd-85ca-e820de6206c0}" ma:internalName="TaxCatchAll" ma:showField="CatchAllData" ma:web="353b5a9a-956c-4dfd-8de9-4b03357c32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3b5a9a-956c-4dfd-8de9-4b03357c325c" xsi:nil="true"/>
    <lcf76f155ced4ddcb4097134ff3c332f xmlns="aa024a31-0fe1-4854-b145-a859e9b92b07">
      <Terms xmlns="http://schemas.microsoft.com/office/infopath/2007/PartnerControls"/>
    </lcf76f155ced4ddcb4097134ff3c332f>
    <Tarkoitus xmlns="aa024a31-0fe1-4854-b145-a859e9b92b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F1D27D-CFF5-4BF7-8909-795A9EF59B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024a31-0fe1-4854-b145-a859e9b92b07"/>
    <ds:schemaRef ds:uri="353b5a9a-956c-4dfd-8de9-4b03357c32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C31589-26D9-4C48-914F-547F5B0A2823}">
  <ds:schemaRefs>
    <ds:schemaRef ds:uri="http://schemas.microsoft.com/office/2006/metadata/properties"/>
    <ds:schemaRef ds:uri="http://schemas.microsoft.com/office/infopath/2007/PartnerControls"/>
    <ds:schemaRef ds:uri="353b5a9a-956c-4dfd-8de9-4b03357c325c"/>
    <ds:schemaRef ds:uri="aa024a31-0fe1-4854-b145-a859e9b92b07"/>
  </ds:schemaRefs>
</ds:datastoreItem>
</file>

<file path=customXml/itemProps3.xml><?xml version="1.0" encoding="utf-8"?>
<ds:datastoreItem xmlns:ds="http://schemas.openxmlformats.org/officeDocument/2006/customXml" ds:itemID="{61F22D0C-A0C5-4D1E-B26A-901751CF98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Talousarvio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Jyri Ruutu</dc:creator>
  <cp:keywords/>
  <dc:description/>
  <cp:lastModifiedBy>Jarno Fabritius</cp:lastModifiedBy>
  <cp:revision/>
  <dcterms:created xsi:type="dcterms:W3CDTF">2026-09-29T06:38:39Z</dcterms:created>
  <dcterms:modified xsi:type="dcterms:W3CDTF">2026-10-17T07:18:35Z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0x010100B53F36FF09E440498D85FA38F38BCE55</vt:lpwstr>
  </property>
  <property fmtid="{D5CDD505-2E9C-101B-9397-08002B2CF9AE}" pid="3" name="MediaServiceImageTags">
    <vt:lpwstr/>
  </property>
</Properties>
</file>