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lle\Downloads\"/>
    </mc:Choice>
  </mc:AlternateContent>
  <xr:revisionPtr revIDLastSave="0" documentId="8_{48EC4DB0-CA33-47BF-B72D-1A496652ED5A}" xr6:coauthVersionLast="47" xr6:coauthVersionMax="47" xr10:uidLastSave="{00000000-0000-0000-0000-000000000000}"/>
  <bookViews>
    <workbookView xWindow="-120" yWindow="-120" windowWidth="51840" windowHeight="21240" activeTab="1" xr2:uid="{3E5EA1F0-3CEB-4496-BBA9-63DC0C6FE02D}"/>
  </bookViews>
  <sheets>
    <sheet name="Mestaruussarja" sheetId="1" r:id="rId1"/>
    <sheet name="Ykkössarja" sheetId="5" r:id="rId2"/>
    <sheet name="Ohjee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7" i="1"/>
  <c r="G55" i="1"/>
  <c r="G67" i="1"/>
  <c r="G69" i="1"/>
  <c r="G70" i="1"/>
  <c r="S58" i="1"/>
  <c r="R58" i="1" s="1"/>
  <c r="S70" i="1" s="1"/>
  <c r="S57" i="1"/>
  <c r="R57" i="1" s="1"/>
  <c r="S69" i="1" s="1"/>
  <c r="S55" i="1"/>
  <c r="R55" i="1" s="1"/>
  <c r="S67" i="1" s="1"/>
  <c r="S54" i="1"/>
  <c r="R54" i="1" s="1"/>
  <c r="T66" i="1"/>
  <c r="N6" i="5"/>
  <c r="G36" i="5"/>
  <c r="G33" i="5"/>
  <c r="T36" i="5"/>
  <c r="T35" i="5"/>
  <c r="G35" i="5" s="1"/>
  <c r="T33" i="5"/>
  <c r="T32" i="5"/>
  <c r="G32" i="5" s="1"/>
  <c r="G24" i="5"/>
  <c r="G21" i="5"/>
  <c r="T24" i="5"/>
  <c r="T23" i="5"/>
  <c r="G23" i="5" s="1"/>
  <c r="T21" i="5"/>
  <c r="T20" i="5"/>
  <c r="G20" i="5" s="1"/>
  <c r="T58" i="1"/>
  <c r="T57" i="1"/>
  <c r="G46" i="1"/>
  <c r="G34" i="1"/>
  <c r="G33" i="1"/>
  <c r="G32" i="1"/>
  <c r="G31" i="1"/>
  <c r="G21" i="1"/>
  <c r="G22" i="1"/>
  <c r="G23" i="1"/>
  <c r="T70" i="1"/>
  <c r="T69" i="1"/>
  <c r="T67" i="1"/>
  <c r="T55" i="1"/>
  <c r="T54" i="1"/>
  <c r="G54" i="1" s="1"/>
  <c r="T46" i="1"/>
  <c r="T45" i="1"/>
  <c r="G45" i="1" s="1"/>
  <c r="T43" i="1"/>
  <c r="G43" i="1" s="1"/>
  <c r="T42" i="1"/>
  <c r="G42" i="1" s="1"/>
  <c r="T34" i="1"/>
  <c r="T33" i="1"/>
  <c r="T32" i="1"/>
  <c r="T31" i="1"/>
  <c r="T23" i="1"/>
  <c r="T22" i="1"/>
  <c r="T21" i="1"/>
  <c r="T20" i="1"/>
  <c r="G20" i="1" s="1"/>
  <c r="N6" i="1"/>
  <c r="G25" i="5" l="1"/>
  <c r="S66" i="1"/>
  <c r="G66" i="1" s="1"/>
  <c r="G71" i="1" s="1"/>
  <c r="G37" i="5"/>
  <c r="G47" i="1"/>
  <c r="G35" i="1"/>
  <c r="G24" i="1"/>
  <c r="G59" i="1" l="1"/>
</calcChain>
</file>

<file path=xl/sharedStrings.xml><?xml version="1.0" encoding="utf-8"?>
<sst xmlns="http://schemas.openxmlformats.org/spreadsheetml/2006/main" count="145" uniqueCount="67">
  <si>
    <t>Seurajoukkuekilpailulomakkeen täyttöohjeet</t>
  </si>
  <si>
    <t>Mestaruussarja</t>
  </si>
  <si>
    <t>Ykkössarja</t>
  </si>
  <si>
    <t>Suomen Painonnostoliitto r.y.</t>
  </si>
  <si>
    <t>Seurajoukkuekilpailu</t>
  </si>
  <si>
    <t>Valimotie 10, 00380 Helsinki</t>
  </si>
  <si>
    <t>Email: toimisto@painonnosto.fi ja jari.hirvonen@lohja.fi</t>
  </si>
  <si>
    <t>Käytä täyttäessäsi pilkkua desimaalieroittimena!</t>
  </si>
  <si>
    <t>Kevätkierros: 1.1-31.5.2025</t>
  </si>
  <si>
    <t>Syyskierros  1.6.-31.10.2025</t>
  </si>
  <si>
    <r>
      <t>palautettava</t>
    </r>
    <r>
      <rPr>
        <b/>
        <sz val="14"/>
        <color theme="1"/>
        <rFont val="Aptos Narrow"/>
        <family val="2"/>
        <scheme val="minor"/>
      </rPr>
      <t xml:space="preserve"> 4.6.2025</t>
    </r>
    <r>
      <rPr>
        <sz val="14"/>
        <color theme="1"/>
        <rFont val="Aptos Narrow"/>
        <family val="2"/>
        <scheme val="minor"/>
      </rPr>
      <t xml:space="preserve"> mennessä liittoon.</t>
    </r>
  </si>
  <si>
    <r>
      <rPr>
        <sz val="14"/>
        <color theme="1"/>
        <rFont val="Aptos Narrow"/>
        <family val="2"/>
        <scheme val="minor"/>
      </rPr>
      <t xml:space="preserve">palautettava </t>
    </r>
    <r>
      <rPr>
        <b/>
        <sz val="14"/>
        <color theme="1"/>
        <rFont val="Aptos Narrow"/>
        <family val="2"/>
        <scheme val="minor"/>
      </rPr>
      <t>4.11.2025</t>
    </r>
    <r>
      <rPr>
        <sz val="14"/>
        <color theme="1"/>
        <rFont val="Aptos Narrow"/>
        <family val="2"/>
        <scheme val="minor"/>
      </rPr>
      <t xml:space="preserve"> mennessä liittoon.</t>
    </r>
  </si>
  <si>
    <t>Joukkue 1</t>
  </si>
  <si>
    <t>Kilpailijan nimi</t>
  </si>
  <si>
    <t>Yhteistulos</t>
  </si>
  <si>
    <t>Paino (kg)</t>
  </si>
  <si>
    <t>Q-pisteet</t>
  </si>
  <si>
    <t>Kilpailun laatu</t>
  </si>
  <si>
    <t>Kilpailun ajankohta</t>
  </si>
  <si>
    <t>Kilpailu-paikkakunta</t>
  </si>
  <si>
    <t>NAISET</t>
  </si>
  <si>
    <t>MIEHET</t>
  </si>
  <si>
    <t>Yhteensä:</t>
  </si>
  <si>
    <t>Joukkue 2</t>
  </si>
  <si>
    <t>Vakuutan, että tulokset ovat oiken ja sääntöjenmukaisissa kilpailuissa tehdyt.</t>
  </si>
  <si>
    <t>Paikka</t>
  </si>
  <si>
    <t>Päiväys</t>
  </si>
  <si>
    <t>Seura</t>
  </si>
  <si>
    <t>Allekirjoitus</t>
  </si>
  <si>
    <t>Mestaruussarja 2025</t>
  </si>
  <si>
    <t>Seura:</t>
  </si>
  <si>
    <t>Pvm:</t>
  </si>
  <si>
    <t>Ykkössarja 2025</t>
  </si>
  <si>
    <t>Naisten Joukkue</t>
  </si>
  <si>
    <t>Miesten Joukkue</t>
  </si>
  <si>
    <t>Syntymävuosi</t>
  </si>
  <si>
    <t>17v. Joukkue</t>
  </si>
  <si>
    <t>20.v Joukkue</t>
  </si>
  <si>
    <t>Masters Joukkue</t>
  </si>
  <si>
    <t>TYTÖT</t>
  </si>
  <si>
    <t>POJAT</t>
  </si>
  <si>
    <t>Ikä</t>
  </si>
  <si>
    <t>Ikäkerroin Naiset</t>
  </si>
  <si>
    <t>Ikäkerroin Miehet</t>
  </si>
  <si>
    <t>Seurajoukkuekilpailussa on kaksi sarjaa: mestaruussarja ja ykkössarja.</t>
  </si>
  <si>
    <t>Kirjoitathan nostajan nimen, syntymävuoden (mestaruussarja), painon ja yhteistuloksen.</t>
  </si>
  <si>
    <t>17v. mestaruussarjajoukkueen kokoonpano</t>
  </si>
  <si>
    <t>Joukkueessa nostavat enintään neljä nostajaa, joista kaksi ovat korkeintaan 17-vuotiasta poikanostajaa ja kaksi korkeintaan 17-vuotiasta tyttönostajaa.</t>
  </si>
  <si>
    <t>20v. mestaruussarjajoukkueen kokoonpano</t>
  </si>
  <si>
    <t>Joukkueessa nostavat enintään neljä nostajaa, joista kaksi ovat korkeintaan 20-vuotiasta poikanostajaa ja kaksi korkeintaan 20-vuotiasta tyttönostajaa.</t>
  </si>
  <si>
    <t>Naisten mestaruussarjajoukkueen kokoonpano</t>
  </si>
  <si>
    <t>Joukkueessa nostavat enintään neljä naisnostajaa.</t>
  </si>
  <si>
    <t>Miesten mestaruussarjajoukkueen kokoonpano</t>
  </si>
  <si>
    <t>Joukkueessa nostavat enintään neljä miesnostajaa.</t>
  </si>
  <si>
    <t>Masters mestaruussarjajoukkueen kokoonpano</t>
  </si>
  <si>
    <t>Joukkueessa nostavat enintään neljä Mastersnostajaa, joista kaksi ovat miehiä ja kaksi naisia.</t>
  </si>
  <si>
    <t>Mestaruussarjassa ja ykkössarjassa joukkueen nostajien on saavutettava tuloksensa liiton kilpailukalenterissa mainituissa kansallisissa kilpailuissa tai sitä arvokkaammissa kilpailuissa.</t>
  </si>
  <si>
    <t>Ykkössarjajoukkueen kokoonpano</t>
  </si>
  <si>
    <t>Joukkueessa nostavat enintään neljä nostajaa, joista kaksi ovat miesnostajia ja kaksi naisnostajia.</t>
  </si>
  <si>
    <t>Kaikissa kilpailuissa noudatetaan SM-kilpailuiden mestaruussääntöjen ikä- ja sarjarajoituksia. Joukkueiden jäsenten ei tarvitse olla eri kierroksilla samat, mutta heidän tulee olla seuransa jäseniä. Yhtä nostajaa voi käyttää vain yhdessä ikäluokan joukkueessa samalla kierroksella, eli kevät- ja syyskierroksella ja loppuottelussa.</t>
  </si>
  <si>
    <t>Viittaus sääntöihin:</t>
  </si>
  <si>
    <t>https://painonnosto.fi/liitto/liiton-saannosto/seurajoukkuekilpailusaannot/</t>
  </si>
  <si>
    <t>Kirjoita kilpailun taso, paikkakunta ja päivämäärä.</t>
  </si>
  <si>
    <t>Täytä valkoisella pohjalla olevat kentät sarakkeissa</t>
  </si>
  <si>
    <t>Q-pistelaskenta on automaattinen</t>
  </si>
  <si>
    <t>Q-pisteiden laskenta on taulukossa automaattinen.</t>
  </si>
  <si>
    <t>Kehonpainot: naisten hyväksytty minimipaino on 40kg ja miesten 50kg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</si>
</sst>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2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i/>
      <sz val="18"/>
      <color theme="3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rgb="FF000000"/>
      <name val="Consolas"/>
      <family val="3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6" fillId="2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2" borderId="0" xfId="3"/>
    <xf numFmtId="0" fontId="8" fillId="0" borderId="1" xfId="2" applyFont="1"/>
    <xf numFmtId="0" fontId="9" fillId="0" borderId="0" xfId="0" applyFont="1"/>
    <xf numFmtId="0" fontId="0" fillId="2" borderId="0" xfId="3" applyFont="1"/>
    <xf numFmtId="22" fontId="0" fillId="0" borderId="0" xfId="0" applyNumberForma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left" vertical="center" indent="1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14" fontId="0" fillId="0" borderId="0" xfId="0" applyNumberFormat="1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9" fillId="0" borderId="0" xfId="0" applyFont="1" applyProtection="1">
      <protection locked="0"/>
    </xf>
    <xf numFmtId="0" fontId="9" fillId="0" borderId="3" xfId="0" applyFont="1" applyBorder="1" applyProtection="1">
      <protection locked="0"/>
    </xf>
    <xf numFmtId="14" fontId="0" fillId="0" borderId="3" xfId="0" applyNumberFormat="1" applyBorder="1" applyProtection="1">
      <protection locked="0"/>
    </xf>
    <xf numFmtId="0" fontId="11" fillId="0" borderId="0" xfId="0" applyFont="1"/>
    <xf numFmtId="22" fontId="0" fillId="0" borderId="0" xfId="0" applyNumberFormat="1" applyProtection="1">
      <protection locked="0"/>
    </xf>
    <xf numFmtId="0" fontId="4" fillId="0" borderId="0" xfId="0" applyFont="1" applyProtection="1">
      <protection locked="0"/>
    </xf>
  </cellXfs>
  <cellStyles count="4">
    <cellStyle name="20 % - Aksentti1" xfId="3" builtinId="30"/>
    <cellStyle name="Hyperlinkki" xfId="1" builtinId="8"/>
    <cellStyle name="Normaali" xfId="0" builtinId="0"/>
    <cellStyle name="Otsikko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3</xdr:col>
      <xdr:colOff>512445</xdr:colOff>
      <xdr:row>10</xdr:row>
      <xdr:rowOff>129540</xdr:rowOff>
    </xdr:to>
    <xdr:pic>
      <xdr:nvPicPr>
        <xdr:cNvPr id="2" name="Kuva 1" descr="SPNL Syyskokous 2024 - Painonnostoliitto">
          <a:extLst>
            <a:ext uri="{FF2B5EF4-FFF2-40B4-BE49-F238E27FC236}">
              <a16:creationId xmlns:a16="http://schemas.microsoft.com/office/drawing/2014/main" id="{4A75750C-37D0-F66A-E67F-E184B9082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6"/>
          <a:ext cx="2428874" cy="2428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3</xdr:col>
      <xdr:colOff>596265</xdr:colOff>
      <xdr:row>10</xdr:row>
      <xdr:rowOff>129540</xdr:rowOff>
    </xdr:to>
    <xdr:pic>
      <xdr:nvPicPr>
        <xdr:cNvPr id="2" name="Kuva 1" descr="SPNL Syyskokous 2024 - Painonnostoliitto">
          <a:extLst>
            <a:ext uri="{FF2B5EF4-FFF2-40B4-BE49-F238E27FC236}">
              <a16:creationId xmlns:a16="http://schemas.microsoft.com/office/drawing/2014/main" id="{C50C1FA7-17AF-4D18-933A-42B099227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6"/>
          <a:ext cx="2428874" cy="2428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painonnosto.fi/liitto/liiton-saannosto/seurajoukkuekilpailusaanno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DB22-5669-4236-A7A1-2890E6E4A638}">
  <dimension ref="B2:X80"/>
  <sheetViews>
    <sheetView workbookViewId="0">
      <selection activeCell="D54" sqref="D54"/>
    </sheetView>
  </sheetViews>
  <sheetFormatPr defaultRowHeight="15" x14ac:dyDescent="0.25"/>
  <cols>
    <col min="3" max="3" width="10.28515625" customWidth="1"/>
    <col min="4" max="4" width="11.85546875" customWidth="1"/>
    <col min="5" max="5" width="13.140625" bestFit="1" customWidth="1"/>
    <col min="6" max="6" width="13.85546875" customWidth="1"/>
    <col min="7" max="7" width="12.140625" customWidth="1"/>
    <col min="8" max="8" width="14.5703125" customWidth="1"/>
    <col min="9" max="10" width="20.28515625" customWidth="1"/>
    <col min="14" max="14" width="15.5703125" bestFit="1" customWidth="1"/>
    <col min="15" max="15" width="24.42578125" customWidth="1"/>
    <col min="16" max="16" width="11.42578125" customWidth="1"/>
    <col min="17" max="17" width="5.28515625" customWidth="1"/>
    <col min="18" max="18" width="17" hidden="1" customWidth="1"/>
    <col min="19" max="19" width="8.5703125" hidden="1" customWidth="1"/>
    <col min="20" max="20" width="11.7109375" hidden="1" customWidth="1"/>
    <col min="21" max="21" width="14.140625" hidden="1" customWidth="1"/>
    <col min="22" max="22" width="13.42578125" hidden="1" customWidth="1"/>
    <col min="23" max="23" width="16.42578125" hidden="1" customWidth="1"/>
    <col min="24" max="24" width="8.85546875" hidden="1" customWidth="1"/>
    <col min="25" max="25" width="29.7109375" customWidth="1"/>
    <col min="26" max="26" width="16.28515625" customWidth="1"/>
  </cols>
  <sheetData>
    <row r="2" spans="2:24" ht="26.25" x14ac:dyDescent="0.4">
      <c r="F2" s="1" t="s">
        <v>3</v>
      </c>
      <c r="M2" s="1" t="s">
        <v>4</v>
      </c>
      <c r="R2" s="11"/>
      <c r="S2" s="11"/>
      <c r="T2" s="11"/>
      <c r="U2" s="11"/>
      <c r="V2" s="11"/>
      <c r="W2" s="11"/>
      <c r="X2" s="11"/>
    </row>
    <row r="3" spans="2:24" ht="26.25" x14ac:dyDescent="0.4">
      <c r="M3" s="1" t="s">
        <v>29</v>
      </c>
      <c r="R3" s="11"/>
      <c r="S3" s="11"/>
      <c r="T3" s="11"/>
      <c r="U3" s="11"/>
      <c r="V3" s="11" t="s">
        <v>41</v>
      </c>
      <c r="W3" s="11" t="s">
        <v>42</v>
      </c>
      <c r="X3" s="11" t="s">
        <v>43</v>
      </c>
    </row>
    <row r="4" spans="2:24" ht="18.75" x14ac:dyDescent="0.3">
      <c r="F4" s="3" t="s">
        <v>5</v>
      </c>
      <c r="R4" s="11"/>
      <c r="S4" s="11"/>
      <c r="T4" s="11"/>
      <c r="U4" s="11"/>
      <c r="V4" s="11">
        <v>30</v>
      </c>
      <c r="W4" s="11">
        <v>1</v>
      </c>
      <c r="X4" s="11">
        <v>1</v>
      </c>
    </row>
    <row r="5" spans="2:24" x14ac:dyDescent="0.25">
      <c r="M5" t="s">
        <v>30</v>
      </c>
      <c r="R5" s="11"/>
      <c r="S5" s="11"/>
      <c r="T5" s="11"/>
      <c r="U5" s="11"/>
      <c r="V5" s="11">
        <v>31</v>
      </c>
      <c r="W5" s="11">
        <v>1.01</v>
      </c>
      <c r="X5" s="11">
        <v>1.01</v>
      </c>
    </row>
    <row r="6" spans="2:24" ht="18.75" x14ac:dyDescent="0.3">
      <c r="F6" s="3" t="s">
        <v>6</v>
      </c>
      <c r="M6" t="s">
        <v>31</v>
      </c>
      <c r="N6" s="10">
        <f ca="1">NOW()</f>
        <v>45805.66601828704</v>
      </c>
      <c r="R6" s="11"/>
      <c r="S6" s="11"/>
      <c r="T6" s="11"/>
      <c r="U6" s="11"/>
      <c r="V6" s="11">
        <v>32</v>
      </c>
      <c r="W6" s="11">
        <v>1.0209999999999999</v>
      </c>
      <c r="X6" s="11">
        <v>1.018</v>
      </c>
    </row>
    <row r="7" spans="2:24" x14ac:dyDescent="0.25">
      <c r="R7" s="11"/>
      <c r="S7" s="11"/>
      <c r="T7" s="11"/>
      <c r="U7" s="11"/>
      <c r="V7" s="11">
        <v>33</v>
      </c>
      <c r="W7" s="11">
        <v>1.0309999999999999</v>
      </c>
      <c r="X7" s="11">
        <v>1.026</v>
      </c>
    </row>
    <row r="8" spans="2:24" x14ac:dyDescent="0.25">
      <c r="R8" s="11"/>
      <c r="S8" s="11"/>
      <c r="T8" s="11"/>
      <c r="U8" s="11"/>
      <c r="V8" s="11">
        <v>34</v>
      </c>
      <c r="W8" s="11">
        <v>1.042</v>
      </c>
      <c r="X8" s="11">
        <v>1.038</v>
      </c>
    </row>
    <row r="9" spans="2:24" ht="18.75" x14ac:dyDescent="0.3">
      <c r="F9" s="4" t="s">
        <v>7</v>
      </c>
      <c r="P9" s="10"/>
      <c r="R9" s="11"/>
      <c r="S9" s="11"/>
      <c r="T9" s="11"/>
      <c r="U9" s="11"/>
      <c r="V9" s="11">
        <v>35</v>
      </c>
      <c r="W9" s="11">
        <v>1.052</v>
      </c>
      <c r="X9" s="11">
        <v>1.052</v>
      </c>
    </row>
    <row r="10" spans="2:24" x14ac:dyDescent="0.25">
      <c r="R10" s="11"/>
      <c r="S10" s="11"/>
      <c r="T10" s="11"/>
      <c r="U10" s="11"/>
      <c r="V10" s="11">
        <v>36</v>
      </c>
      <c r="W10" s="11">
        <v>1.0629999999999999</v>
      </c>
      <c r="X10" s="11">
        <v>1.0640000000000001</v>
      </c>
    </row>
    <row r="11" spans="2:24" x14ac:dyDescent="0.25">
      <c r="R11" s="11"/>
      <c r="S11" s="11"/>
      <c r="T11" s="11"/>
      <c r="U11" s="11"/>
      <c r="V11" s="11">
        <v>37</v>
      </c>
      <c r="W11" s="11">
        <v>1.073</v>
      </c>
      <c r="X11" s="11">
        <v>1.0760000000000001</v>
      </c>
    </row>
    <row r="12" spans="2:24" x14ac:dyDescent="0.25">
      <c r="R12" s="11"/>
      <c r="S12" s="11"/>
      <c r="T12" s="11"/>
      <c r="U12" s="11"/>
      <c r="V12" s="11">
        <v>38</v>
      </c>
      <c r="W12" s="11">
        <v>1.0840000000000001</v>
      </c>
      <c r="X12" s="11">
        <v>1.0880000000000001</v>
      </c>
    </row>
    <row r="13" spans="2:24" ht="18.75" x14ac:dyDescent="0.3">
      <c r="B13" s="4" t="s">
        <v>8</v>
      </c>
      <c r="J13" s="3" t="s">
        <v>10</v>
      </c>
      <c r="R13" s="11"/>
      <c r="S13" s="11"/>
      <c r="T13" s="11"/>
      <c r="U13" s="11"/>
      <c r="V13" s="11">
        <v>39</v>
      </c>
      <c r="W13" s="11">
        <v>1.0960000000000001</v>
      </c>
      <c r="X13" s="11">
        <v>1.1000000000000001</v>
      </c>
    </row>
    <row r="14" spans="2:24" ht="18.75" x14ac:dyDescent="0.3">
      <c r="B14" s="4" t="s">
        <v>9</v>
      </c>
      <c r="J14" s="3" t="s">
        <v>11</v>
      </c>
      <c r="R14" s="11"/>
      <c r="S14" s="11"/>
      <c r="T14" s="11"/>
      <c r="U14" s="11"/>
      <c r="V14" s="11">
        <v>40</v>
      </c>
      <c r="W14" s="11">
        <v>1.1080000000000001</v>
      </c>
      <c r="X14" s="11">
        <v>1.1120000000000001</v>
      </c>
    </row>
    <row r="15" spans="2:24" x14ac:dyDescent="0.25">
      <c r="B15" t="s">
        <v>63</v>
      </c>
      <c r="R15" s="11"/>
      <c r="S15" s="11"/>
      <c r="T15" s="11"/>
      <c r="U15" s="11"/>
      <c r="V15" s="11">
        <v>41</v>
      </c>
      <c r="W15" s="11">
        <v>1.1220000000000001</v>
      </c>
      <c r="X15" s="11">
        <v>1.1240000000000001</v>
      </c>
    </row>
    <row r="16" spans="2:24" x14ac:dyDescent="0.25">
      <c r="B16" t="s">
        <v>64</v>
      </c>
      <c r="R16" s="11"/>
      <c r="S16" s="11"/>
      <c r="T16" s="11"/>
      <c r="U16" s="11"/>
      <c r="V16" s="11">
        <v>42</v>
      </c>
      <c r="W16" s="11">
        <v>1.1379999999999999</v>
      </c>
      <c r="X16" s="11">
        <v>1.1359999999999999</v>
      </c>
    </row>
    <row r="17" spans="2:24" ht="24" x14ac:dyDescent="0.4">
      <c r="B17" s="5" t="s">
        <v>33</v>
      </c>
      <c r="R17" s="11"/>
      <c r="S17" s="11"/>
      <c r="T17" s="11"/>
      <c r="U17" s="11"/>
      <c r="V17" s="11">
        <v>43</v>
      </c>
      <c r="W17" s="11">
        <v>1.155</v>
      </c>
      <c r="X17" s="11">
        <v>1.1479999999999999</v>
      </c>
    </row>
    <row r="18" spans="2:24" x14ac:dyDescent="0.25">
      <c r="B18" s="6" t="s">
        <v>13</v>
      </c>
      <c r="C18" s="6"/>
      <c r="D18" s="6" t="s">
        <v>15</v>
      </c>
      <c r="E18" s="9" t="s">
        <v>35</v>
      </c>
      <c r="F18" s="6" t="s">
        <v>14</v>
      </c>
      <c r="G18" s="6" t="s">
        <v>16</v>
      </c>
      <c r="H18" s="6" t="s">
        <v>17</v>
      </c>
      <c r="I18" s="6" t="s">
        <v>18</v>
      </c>
      <c r="J18" s="6" t="s">
        <v>19</v>
      </c>
      <c r="R18" s="11"/>
      <c r="S18" s="11"/>
      <c r="T18" s="11"/>
      <c r="U18" s="11"/>
      <c r="V18" s="11">
        <v>44</v>
      </c>
      <c r="W18" s="11">
        <v>1.173</v>
      </c>
      <c r="X18" s="11">
        <v>1.1599999999999999</v>
      </c>
    </row>
    <row r="19" spans="2:24" x14ac:dyDescent="0.25">
      <c r="B19" s="8" t="s">
        <v>20</v>
      </c>
      <c r="R19" s="11"/>
      <c r="S19" s="11"/>
      <c r="T19" s="11"/>
      <c r="U19" s="11"/>
      <c r="V19" s="11">
        <v>45</v>
      </c>
      <c r="W19" s="11">
        <v>1.194</v>
      </c>
      <c r="X19" s="11">
        <v>1.173</v>
      </c>
    </row>
    <row r="20" spans="2:24" x14ac:dyDescent="0.25">
      <c r="B20" s="18"/>
      <c r="C20" s="18"/>
      <c r="D20" s="18"/>
      <c r="E20" s="18"/>
      <c r="F20" s="18"/>
      <c r="G20" s="14" t="str">
        <f>IF(F20&gt;0,T20,"0")</f>
        <v>0</v>
      </c>
      <c r="H20" s="18"/>
      <c r="I20" s="21"/>
      <c r="J20" s="18"/>
      <c r="R20" s="11"/>
      <c r="S20" s="11"/>
      <c r="T20" s="11" t="e">
        <f>$F$20*(306.54/(266.5 - 19.44*($D$20/100)^(-2)  + 18.61 *($D$20/100)^2 ))</f>
        <v>#DIV/0!</v>
      </c>
      <c r="U20" s="11"/>
      <c r="V20" s="11">
        <v>46</v>
      </c>
      <c r="W20" s="11">
        <v>1.216</v>
      </c>
      <c r="X20" s="11">
        <v>1.1870000000000001</v>
      </c>
    </row>
    <row r="21" spans="2:24" x14ac:dyDescent="0.25">
      <c r="B21" s="18"/>
      <c r="C21" s="18"/>
      <c r="D21" s="18"/>
      <c r="E21" s="18"/>
      <c r="F21" s="18"/>
      <c r="G21" s="14" t="str">
        <f t="shared" ref="G21:G23" si="0">IF(F21&gt;0,T21,"0")</f>
        <v>0</v>
      </c>
      <c r="H21" s="18"/>
      <c r="I21" s="21"/>
      <c r="J21" s="18"/>
      <c r="R21" s="11"/>
      <c r="S21" s="11"/>
      <c r="T21" s="11" t="e">
        <f>$F$21*(306.54/(266.5 - 19.44*($D$21/100)^(-2)  + 18.61 *($D$21/100)^2 ))</f>
        <v>#DIV/0!</v>
      </c>
      <c r="U21" s="11"/>
      <c r="V21" s="11">
        <v>47</v>
      </c>
      <c r="W21" s="11">
        <v>1.24</v>
      </c>
      <c r="X21" s="11">
        <v>1.2010000000000001</v>
      </c>
    </row>
    <row r="22" spans="2:24" x14ac:dyDescent="0.25">
      <c r="B22" s="18"/>
      <c r="C22" s="18"/>
      <c r="D22" s="18"/>
      <c r="E22" s="18"/>
      <c r="F22" s="18"/>
      <c r="G22" s="14" t="str">
        <f t="shared" si="0"/>
        <v>0</v>
      </c>
      <c r="H22" s="18"/>
      <c r="I22" s="21"/>
      <c r="J22" s="18"/>
      <c r="R22" s="11"/>
      <c r="S22" s="11"/>
      <c r="T22" s="11" t="e">
        <f>$F$22*(306.54/(266.5 - 19.44*($D$22/100)^(-2)  + 18.61 *($D$22/100)^2 ))</f>
        <v>#DIV/0!</v>
      </c>
      <c r="U22" s="11"/>
      <c r="V22" s="11">
        <v>48</v>
      </c>
      <c r="W22" s="11">
        <v>1.2649999999999999</v>
      </c>
      <c r="X22" s="11">
        <v>1.2150000000000001</v>
      </c>
    </row>
    <row r="23" spans="2:24" x14ac:dyDescent="0.25">
      <c r="B23" s="18"/>
      <c r="C23" s="18"/>
      <c r="D23" s="18"/>
      <c r="E23" s="18"/>
      <c r="F23" s="18"/>
      <c r="G23" s="14" t="str">
        <f t="shared" si="0"/>
        <v>0</v>
      </c>
      <c r="H23" s="18"/>
      <c r="I23" s="21"/>
      <c r="J23" s="18"/>
      <c r="R23" s="11"/>
      <c r="S23" s="11"/>
      <c r="T23" s="11" t="e">
        <f>$F$23*(306.54/(266.5 - 19.44*($D$23/100)^(-2)  + 18.61 *($D$23/100)^2 ))</f>
        <v>#DIV/0!</v>
      </c>
      <c r="U23" s="11"/>
      <c r="V23" s="11">
        <v>49</v>
      </c>
      <c r="W23" s="11">
        <v>1.292</v>
      </c>
      <c r="X23" s="11">
        <v>1.23</v>
      </c>
    </row>
    <row r="24" spans="2:24" ht="24.75" thickBot="1" x14ac:dyDescent="0.45">
      <c r="F24" s="7" t="s">
        <v>22</v>
      </c>
      <c r="G24" s="15">
        <f>SUM(G20:G23)</f>
        <v>0</v>
      </c>
      <c r="R24" s="11"/>
      <c r="S24" s="11"/>
      <c r="T24" s="11"/>
      <c r="U24" s="11"/>
      <c r="V24" s="11">
        <v>50</v>
      </c>
      <c r="W24" s="11">
        <v>1.321</v>
      </c>
      <c r="X24" s="11">
        <v>1.2470000000000001</v>
      </c>
    </row>
    <row r="25" spans="2:24" ht="15.75" thickTop="1" x14ac:dyDescent="0.25">
      <c r="R25" s="11"/>
      <c r="S25" s="11"/>
      <c r="T25" s="11"/>
      <c r="U25" s="11"/>
      <c r="V25" s="11">
        <v>51</v>
      </c>
      <c r="W25" s="11">
        <v>1.3520000000000001</v>
      </c>
      <c r="X25" s="11">
        <v>1.2470000000000001</v>
      </c>
    </row>
    <row r="26" spans="2:24" x14ac:dyDescent="0.25">
      <c r="R26" s="11"/>
      <c r="S26" s="11"/>
      <c r="T26" s="11"/>
      <c r="U26" s="11"/>
      <c r="V26" s="11">
        <v>52</v>
      </c>
      <c r="W26" s="11">
        <v>1.3839999999999999</v>
      </c>
      <c r="X26" s="11">
        <v>1.2829999999999999</v>
      </c>
    </row>
    <row r="27" spans="2:24" x14ac:dyDescent="0.25">
      <c r="R27" s="11"/>
      <c r="S27" s="11"/>
      <c r="T27" s="11"/>
      <c r="U27" s="11"/>
      <c r="V27" s="11">
        <v>53</v>
      </c>
      <c r="W27" s="11">
        <v>1.419</v>
      </c>
      <c r="X27" s="11">
        <v>1.304</v>
      </c>
    </row>
    <row r="28" spans="2:24" ht="24" x14ac:dyDescent="0.4">
      <c r="B28" s="5" t="s">
        <v>34</v>
      </c>
      <c r="R28" s="11"/>
      <c r="S28" s="11"/>
      <c r="T28" s="11"/>
      <c r="U28" s="11"/>
      <c r="V28" s="11">
        <v>54</v>
      </c>
      <c r="W28" s="11">
        <v>1.456</v>
      </c>
      <c r="X28" s="11">
        <v>1.327</v>
      </c>
    </row>
    <row r="29" spans="2:24" x14ac:dyDescent="0.25">
      <c r="B29" s="6" t="s">
        <v>13</v>
      </c>
      <c r="C29" s="6"/>
      <c r="D29" s="6" t="s">
        <v>15</v>
      </c>
      <c r="E29" s="9" t="s">
        <v>35</v>
      </c>
      <c r="F29" s="6" t="s">
        <v>14</v>
      </c>
      <c r="G29" s="6" t="s">
        <v>16</v>
      </c>
      <c r="H29" s="6" t="s">
        <v>17</v>
      </c>
      <c r="I29" s="6" t="s">
        <v>18</v>
      </c>
      <c r="J29" s="6" t="s">
        <v>19</v>
      </c>
      <c r="R29" s="11"/>
      <c r="S29" s="11"/>
      <c r="T29" s="11"/>
      <c r="U29" s="11"/>
      <c r="V29" s="11">
        <v>55</v>
      </c>
      <c r="W29" s="11">
        <v>1.494</v>
      </c>
      <c r="X29" s="11">
        <v>1.351</v>
      </c>
    </row>
    <row r="30" spans="2:24" x14ac:dyDescent="0.25">
      <c r="B30" s="8" t="s">
        <v>21</v>
      </c>
      <c r="R30" s="11"/>
      <c r="S30" s="11"/>
      <c r="T30" s="11"/>
      <c r="U30" s="11"/>
      <c r="V30" s="11">
        <v>56</v>
      </c>
      <c r="W30" s="11">
        <v>1.534</v>
      </c>
      <c r="X30" s="11">
        <v>1.3759999999999999</v>
      </c>
    </row>
    <row r="31" spans="2:24" x14ac:dyDescent="0.25">
      <c r="B31" s="18"/>
      <c r="C31" s="18"/>
      <c r="D31" s="18"/>
      <c r="E31" s="18"/>
      <c r="F31" s="18"/>
      <c r="G31" s="14" t="str">
        <f>IF(F31&gt;0,T31,"0")</f>
        <v>0</v>
      </c>
      <c r="H31" s="18"/>
      <c r="I31" s="21"/>
      <c r="J31" s="18"/>
      <c r="R31" s="11"/>
      <c r="S31" s="11"/>
      <c r="T31" s="11" t="e">
        <f>$F$31*(463.26/(416.7  - 47.87* ($D$31/100)^(-2)  + 18.93*($D$31/100)^2 ))</f>
        <v>#DIV/0!</v>
      </c>
      <c r="U31" s="11"/>
      <c r="V31" s="11">
        <v>57</v>
      </c>
      <c r="W31" s="11">
        <v>1.575</v>
      </c>
      <c r="X31" s="11">
        <v>1.401</v>
      </c>
    </row>
    <row r="32" spans="2:24" x14ac:dyDescent="0.25">
      <c r="B32" s="18"/>
      <c r="C32" s="18"/>
      <c r="D32" s="18"/>
      <c r="E32" s="18"/>
      <c r="F32" s="18"/>
      <c r="G32" s="14" t="str">
        <f t="shared" ref="G32:G34" si="1">IF(F32&gt;0,T32,"0")</f>
        <v>0</v>
      </c>
      <c r="H32" s="18"/>
      <c r="I32" s="21"/>
      <c r="J32" s="18"/>
      <c r="R32" s="11"/>
      <c r="S32" s="11"/>
      <c r="T32" s="11" t="e">
        <f>$F$32*(463.26/(416.7  - 47.87* ($D$32/100)^(-2)  + 18.93*($D$32/100)^2 ))</f>
        <v>#DIV/0!</v>
      </c>
      <c r="U32" s="11"/>
      <c r="V32" s="11">
        <v>58</v>
      </c>
      <c r="W32" s="11">
        <v>1.617</v>
      </c>
      <c r="X32" s="11">
        <v>1.425</v>
      </c>
    </row>
    <row r="33" spans="2:24" x14ac:dyDescent="0.25">
      <c r="B33" s="18"/>
      <c r="C33" s="18"/>
      <c r="D33" s="18"/>
      <c r="E33" s="18"/>
      <c r="F33" s="18"/>
      <c r="G33" s="14" t="str">
        <f t="shared" si="1"/>
        <v>0</v>
      </c>
      <c r="H33" s="18"/>
      <c r="I33" s="21"/>
      <c r="J33" s="18"/>
      <c r="R33" s="11"/>
      <c r="S33" s="11"/>
      <c r="T33" s="11" t="e">
        <f>$F$33*(463.26/(416.7  - 47.87* ($D$33/100)^(-2)  + 18.93*($D$33/100)^2 ))</f>
        <v>#DIV/0!</v>
      </c>
      <c r="U33" s="11"/>
      <c r="V33" s="11">
        <v>59</v>
      </c>
      <c r="W33" s="11">
        <v>1.66</v>
      </c>
      <c r="X33" s="11">
        <v>1.4510000000000001</v>
      </c>
    </row>
    <row r="34" spans="2:24" x14ac:dyDescent="0.25">
      <c r="B34" s="18"/>
      <c r="C34" s="18"/>
      <c r="D34" s="18"/>
      <c r="E34" s="18"/>
      <c r="F34" s="18"/>
      <c r="G34" s="14" t="str">
        <f t="shared" si="1"/>
        <v>0</v>
      </c>
      <c r="H34" s="18"/>
      <c r="I34" s="21"/>
      <c r="J34" s="18"/>
      <c r="R34" s="11"/>
      <c r="S34" s="11"/>
      <c r="T34" s="11" t="e">
        <f>$F$34*(463.26/(416.7  - 47.87* ($D$34/100)^(-2)  + 18.93*($D$34/100)^2 ))</f>
        <v>#DIV/0!</v>
      </c>
      <c r="U34" s="11"/>
      <c r="V34" s="11">
        <v>60</v>
      </c>
      <c r="W34" s="11">
        <v>1.704</v>
      </c>
      <c r="X34" s="11">
        <v>1.4770000000000001</v>
      </c>
    </row>
    <row r="35" spans="2:24" ht="24.75" thickBot="1" x14ac:dyDescent="0.45">
      <c r="F35" s="7" t="s">
        <v>22</v>
      </c>
      <c r="G35" s="15">
        <f>SUM(G31:G34)</f>
        <v>0</v>
      </c>
      <c r="R35" s="11"/>
      <c r="S35" s="11"/>
      <c r="T35" s="11"/>
      <c r="U35" s="11"/>
      <c r="V35" s="11">
        <v>61</v>
      </c>
      <c r="W35" s="11">
        <v>1.748</v>
      </c>
      <c r="X35" s="11">
        <v>1.504</v>
      </c>
    </row>
    <row r="36" spans="2:24" ht="15.75" thickTop="1" x14ac:dyDescent="0.25">
      <c r="R36" s="11"/>
      <c r="S36" s="11"/>
      <c r="T36" s="11"/>
      <c r="U36" s="11"/>
      <c r="V36" s="11">
        <v>62</v>
      </c>
      <c r="W36" s="11">
        <v>1.794</v>
      </c>
      <c r="X36" s="11">
        <v>1.5309999999999999</v>
      </c>
    </row>
    <row r="37" spans="2:24" x14ac:dyDescent="0.25">
      <c r="R37" s="11"/>
      <c r="S37" s="11"/>
      <c r="T37" s="11"/>
      <c r="U37" s="11"/>
      <c r="V37" s="11">
        <v>63</v>
      </c>
      <c r="W37" s="11">
        <v>1.841</v>
      </c>
      <c r="X37" s="11">
        <v>1.56</v>
      </c>
    </row>
    <row r="38" spans="2:24" x14ac:dyDescent="0.25">
      <c r="R38" s="11"/>
      <c r="S38" s="11"/>
      <c r="T38" s="11"/>
      <c r="U38" s="11"/>
      <c r="V38" s="11">
        <v>64</v>
      </c>
      <c r="W38" s="11">
        <v>1.89</v>
      </c>
      <c r="X38" s="11">
        <v>1.589</v>
      </c>
    </row>
    <row r="39" spans="2:24" ht="24" x14ac:dyDescent="0.4">
      <c r="B39" s="5" t="s">
        <v>36</v>
      </c>
      <c r="R39" s="11"/>
      <c r="S39" s="11"/>
      <c r="T39" s="11"/>
      <c r="U39" s="11"/>
      <c r="V39" s="11">
        <v>65</v>
      </c>
      <c r="W39" s="11">
        <v>1.9419999999999999</v>
      </c>
      <c r="X39" s="11">
        <v>1.62</v>
      </c>
    </row>
    <row r="40" spans="2:24" x14ac:dyDescent="0.25">
      <c r="B40" s="6" t="s">
        <v>13</v>
      </c>
      <c r="C40" s="6"/>
      <c r="D40" s="6" t="s">
        <v>15</v>
      </c>
      <c r="E40" s="9" t="s">
        <v>35</v>
      </c>
      <c r="F40" s="6" t="s">
        <v>14</v>
      </c>
      <c r="G40" s="6" t="s">
        <v>16</v>
      </c>
      <c r="H40" s="6" t="s">
        <v>17</v>
      </c>
      <c r="I40" s="6" t="s">
        <v>18</v>
      </c>
      <c r="J40" s="6" t="s">
        <v>19</v>
      </c>
      <c r="R40" s="11"/>
      <c r="S40" s="11"/>
      <c r="T40" s="11"/>
      <c r="U40" s="11"/>
      <c r="V40" s="11">
        <v>66</v>
      </c>
      <c r="W40" s="11">
        <v>1.996</v>
      </c>
      <c r="X40" s="11">
        <v>1.6539999999999999</v>
      </c>
    </row>
    <row r="41" spans="2:24" x14ac:dyDescent="0.25">
      <c r="B41" s="8" t="s">
        <v>39</v>
      </c>
      <c r="R41" s="11"/>
      <c r="S41" s="11"/>
      <c r="T41" s="11"/>
      <c r="U41" s="11"/>
      <c r="V41" s="11">
        <v>67</v>
      </c>
      <c r="W41" s="11">
        <v>2.052</v>
      </c>
      <c r="X41" s="11">
        <v>1.6930000000000001</v>
      </c>
    </row>
    <row r="42" spans="2:24" x14ac:dyDescent="0.25">
      <c r="B42" s="18"/>
      <c r="C42" s="18"/>
      <c r="D42" s="18"/>
      <c r="E42" s="18"/>
      <c r="F42" s="18"/>
      <c r="G42" s="14" t="str">
        <f>IF(F42&gt;0,T42,"0")</f>
        <v>0</v>
      </c>
      <c r="H42" s="18"/>
      <c r="I42" s="18"/>
      <c r="J42" s="18"/>
      <c r="R42" s="11"/>
      <c r="S42" s="11"/>
      <c r="T42" s="11" t="e">
        <f>$F$42*(306.54/(266.5 - 19.44*($D$42/100)^(-2)  + 18.61 *($D$42/100)^2 ))</f>
        <v>#DIV/0!</v>
      </c>
      <c r="U42" s="11"/>
      <c r="V42" s="11">
        <v>68</v>
      </c>
      <c r="W42" s="11">
        <v>2.109</v>
      </c>
      <c r="X42" s="11">
        <v>1.736</v>
      </c>
    </row>
    <row r="43" spans="2:24" x14ac:dyDescent="0.25">
      <c r="B43" s="18"/>
      <c r="C43" s="18"/>
      <c r="D43" s="18"/>
      <c r="E43" s="18"/>
      <c r="F43" s="18"/>
      <c r="G43" s="14" t="str">
        <f t="shared" ref="G43" si="2">IF(F43&gt;0,T43,"0")</f>
        <v>0</v>
      </c>
      <c r="H43" s="18"/>
      <c r="I43" s="18"/>
      <c r="J43" s="18"/>
      <c r="R43" s="11"/>
      <c r="S43" s="11"/>
      <c r="T43" s="11" t="e">
        <f>$F$43*(306.54/(266.5 - 19.44*($D$43/100)^(-2)  + 18.61 *($D$43/100)^2 ))</f>
        <v>#DIV/0!</v>
      </c>
      <c r="U43" s="11"/>
      <c r="V43" s="11">
        <v>69</v>
      </c>
      <c r="W43" s="11">
        <v>2.1680000000000001</v>
      </c>
      <c r="X43" s="11">
        <v>1.784</v>
      </c>
    </row>
    <row r="44" spans="2:24" x14ac:dyDescent="0.25">
      <c r="B44" s="19" t="s">
        <v>40</v>
      </c>
      <c r="C44" s="17"/>
      <c r="D44" s="17"/>
      <c r="E44" s="17"/>
      <c r="F44" s="17"/>
      <c r="G44" s="12"/>
      <c r="H44" s="17"/>
      <c r="I44" s="17"/>
      <c r="J44" s="17"/>
      <c r="R44" s="11"/>
      <c r="S44" s="11"/>
      <c r="T44" s="11"/>
      <c r="U44" s="11"/>
      <c r="V44" s="11">
        <v>70</v>
      </c>
      <c r="W44" s="11">
        <v>2.226</v>
      </c>
      <c r="X44" s="11">
        <v>1.833</v>
      </c>
    </row>
    <row r="45" spans="2:24" x14ac:dyDescent="0.25">
      <c r="B45" s="20"/>
      <c r="C45" s="18"/>
      <c r="D45" s="18"/>
      <c r="E45" s="18"/>
      <c r="F45" s="18"/>
      <c r="G45" s="14" t="str">
        <f>IF(F45&gt;0,T45,"0")</f>
        <v>0</v>
      </c>
      <c r="H45" s="18"/>
      <c r="I45" s="18"/>
      <c r="J45" s="18"/>
      <c r="R45" s="11"/>
      <c r="S45" s="11"/>
      <c r="T45" s="11" t="e">
        <f>$F$45*(463.26/(416.7  - 47.87* ($D$45/100)^(-2)  + 18.93*($D$45/100)^2 ))</f>
        <v>#DIV/0!</v>
      </c>
      <c r="U45" s="11"/>
      <c r="V45" s="11">
        <v>71</v>
      </c>
      <c r="W45" s="11">
        <v>2.2850000000000001</v>
      </c>
      <c r="X45" s="11">
        <v>1.883</v>
      </c>
    </row>
    <row r="46" spans="2:24" x14ac:dyDescent="0.25">
      <c r="B46" s="18"/>
      <c r="C46" s="18"/>
      <c r="D46" s="18"/>
      <c r="E46" s="18"/>
      <c r="F46" s="18"/>
      <c r="G46" s="14" t="str">
        <f t="shared" ref="G46" si="3">IF(F46&gt;0,T46,"0")</f>
        <v>0</v>
      </c>
      <c r="H46" s="18"/>
      <c r="I46" s="18"/>
      <c r="J46" s="18"/>
      <c r="R46" s="11"/>
      <c r="S46" s="11"/>
      <c r="T46" s="11" t="e">
        <f>$F$46*(463.26/(416.7  - 47.87* ($D$46/100)^(-2)  + 18.93*($D$46/100)^2 ))</f>
        <v>#DIV/0!</v>
      </c>
      <c r="U46" s="11"/>
      <c r="V46" s="11">
        <v>72</v>
      </c>
      <c r="W46" s="11">
        <v>2.343</v>
      </c>
      <c r="X46" s="11">
        <v>1.9319999999999999</v>
      </c>
    </row>
    <row r="47" spans="2:24" ht="24.75" thickBot="1" x14ac:dyDescent="0.45">
      <c r="F47" s="7" t="s">
        <v>22</v>
      </c>
      <c r="G47" s="15">
        <f>SUM(G42:G46)</f>
        <v>0</v>
      </c>
      <c r="R47" s="11"/>
      <c r="S47" s="11"/>
      <c r="T47" s="11"/>
      <c r="U47" s="11"/>
      <c r="V47" s="11">
        <v>73</v>
      </c>
      <c r="W47" s="11">
        <v>2.4020000000000001</v>
      </c>
      <c r="X47" s="11">
        <v>1.9810000000000001</v>
      </c>
    </row>
    <row r="48" spans="2:24" ht="15.75" thickTop="1" x14ac:dyDescent="0.25">
      <c r="R48" s="11"/>
      <c r="S48" s="11"/>
      <c r="T48" s="11"/>
      <c r="U48" s="11"/>
      <c r="V48" s="11">
        <v>74</v>
      </c>
      <c r="W48" s="11">
        <v>2.464</v>
      </c>
      <c r="X48" s="11">
        <v>2.0310000000000001</v>
      </c>
    </row>
    <row r="49" spans="2:24" x14ac:dyDescent="0.25">
      <c r="R49" s="11"/>
      <c r="S49" s="11"/>
      <c r="T49" s="11"/>
      <c r="U49" s="11"/>
      <c r="V49" s="11">
        <v>75</v>
      </c>
      <c r="W49" s="11">
        <v>2.528</v>
      </c>
      <c r="X49" s="11">
        <v>2.0830000000000002</v>
      </c>
    </row>
    <row r="50" spans="2:24" x14ac:dyDescent="0.25">
      <c r="R50" s="11"/>
      <c r="S50" s="11"/>
      <c r="T50" s="11"/>
      <c r="U50" s="11"/>
      <c r="V50" s="11">
        <v>76</v>
      </c>
      <c r="W50" s="11">
        <v>2.597</v>
      </c>
      <c r="X50" s="11">
        <v>2.1389999999999998</v>
      </c>
    </row>
    <row r="51" spans="2:24" ht="24" x14ac:dyDescent="0.4">
      <c r="B51" s="5" t="s">
        <v>37</v>
      </c>
      <c r="R51" s="11"/>
      <c r="S51" s="11"/>
      <c r="T51" s="11"/>
      <c r="U51" s="11"/>
      <c r="V51" s="11">
        <v>77</v>
      </c>
      <c r="W51" s="11">
        <v>2.67</v>
      </c>
      <c r="X51" s="11">
        <v>2.202</v>
      </c>
    </row>
    <row r="52" spans="2:24" x14ac:dyDescent="0.25">
      <c r="B52" s="6" t="s">
        <v>13</v>
      </c>
      <c r="C52" s="6"/>
      <c r="D52" s="6" t="s">
        <v>15</v>
      </c>
      <c r="E52" s="9" t="s">
        <v>35</v>
      </c>
      <c r="F52" s="6" t="s">
        <v>14</v>
      </c>
      <c r="G52" s="6" t="s">
        <v>16</v>
      </c>
      <c r="H52" s="6" t="s">
        <v>17</v>
      </c>
      <c r="I52" s="6" t="s">
        <v>18</v>
      </c>
      <c r="J52" s="6" t="s">
        <v>19</v>
      </c>
      <c r="R52" s="11"/>
      <c r="S52" s="11"/>
      <c r="T52" s="11"/>
      <c r="U52" s="11"/>
      <c r="V52" s="11">
        <v>78</v>
      </c>
      <c r="W52" s="11">
        <v>2.7490000000000001</v>
      </c>
      <c r="X52" s="11">
        <v>2.2709999999999999</v>
      </c>
    </row>
    <row r="53" spans="2:24" x14ac:dyDescent="0.25">
      <c r="B53" s="8" t="s">
        <v>20</v>
      </c>
      <c r="R53" s="11"/>
      <c r="S53" s="11"/>
      <c r="T53" s="11"/>
      <c r="U53" s="11"/>
      <c r="V53" s="11">
        <v>79</v>
      </c>
      <c r="W53" s="11">
        <v>2.831</v>
      </c>
      <c r="X53" s="11">
        <v>2.3479999999999999</v>
      </c>
    </row>
    <row r="54" spans="2:24" x14ac:dyDescent="0.25">
      <c r="B54" s="18"/>
      <c r="C54" s="18"/>
      <c r="D54" s="18"/>
      <c r="E54" s="18"/>
      <c r="F54" s="18"/>
      <c r="G54" s="14" t="str">
        <f>IF(F54&gt;0,T54,"0")</f>
        <v>0</v>
      </c>
      <c r="H54" s="18"/>
      <c r="I54" s="18"/>
      <c r="J54" s="18"/>
      <c r="Q54" s="11"/>
      <c r="R54" s="11" t="str">
        <f>IF(S54=$V$9,$W$9,IF(S54=$V$10,$W$10,IF(S54=$V$11,$W$11,IF(S54=$V$12,$W$12,IF(S54=$V$13,$W$13,IF(S54=$V$14,$W$14,IF(S54=$V$15,$W$15,IF(S54=$V$16,$W$16,IF(S54=$V$17,$W$17,IF(S54=$V$18,$W$18,IF(S54=$V$19,$W$19,IF(S54=$V$20,$W$20,IF(S54=$V$21,$W$21,IF(S54=$V$22,$W$22,IF(S54=$V$23,$W$23,IF(S54=$V$24,$W$24,IF(S54=$V$25,$W$25,IF(S54=$V$26,$W$26,IF(S54=$V$27,$W$27,IF(S54=$V$28,$W$28,IF(S54=$V$29,$W$29,IF(S54=$V$30,$W$30,IF(S54=$V$31,$W$31,IF(S54=$V$32,$W$32,IF(S54=$V$33,$W$33,IF(S54=$V$34,$W$34,IF(S54=$V$35,$W$35,IF(S54=$V$36,$W$36,IF(S54=$V$37,$W$37,IF(S54=$V$38,$W$38,IF(S54=$V$39,$W$39,IF(S54=$V$40,$W$40,IF(S54=$V$41,$W$41,IF(S54=$V$42,$W$42,IF(S54=$V$43,$W$43,IF(S54=$V$44,$W$44,IF(S54=$V$45,$W$45,IF(S54=$V$46,$W$46,IF(S54=$V$47,$W$47,IF(S54=$V$48,$W$48,IF(S54=$V$49,$W$49,IF(S54=$V$50,$W$50,IF(S54=$V$51,$W$51,IF(S54=$V$52,$W$52,IF(S54=$V$53,$W$53,IF(S54=$V$54,$W$54,IF(S54=$V$55,$W$55,IF(S54=$V$56,$W$56,IF(S54=$V$57,$W$57,IF(S54=$V$58,$W$58,IF(S54=$V$59,$W$59,IF(S54=$V$60,$W$60,IF(S54=$V$61,$W$61,IF(S54=$V$62,$W$62,IF(S54=$V$63,$W$63,IF(S54=$V$64,$W$64,IF(S54=$V$4,$W$4,IF(S54=$V$5,$W$5,IF(S54=$V$6,$W$6,IF(S54=$V$7,$W$7,IF(S54=$V$8,$W$8,"0")))))))))))))))))))))))))))))))))))))))))))))))))))))))))))))</f>
        <v>0</v>
      </c>
      <c r="S54" s="11">
        <f>U54-E66</f>
        <v>2025</v>
      </c>
      <c r="T54" s="11" t="e">
        <f>$F$54*(306.54/(266.5 - 19.44*($D$54/100)^(-2)  + 18.61 *($D$54/100)^2 ))</f>
        <v>#DIV/0!</v>
      </c>
      <c r="U54" s="11">
        <v>2025</v>
      </c>
      <c r="V54" s="11">
        <v>80</v>
      </c>
      <c r="W54" s="11">
        <v>2.9180000000000001</v>
      </c>
      <c r="X54" s="11">
        <v>2.4300000000000002</v>
      </c>
    </row>
    <row r="55" spans="2:24" x14ac:dyDescent="0.25">
      <c r="B55" s="18"/>
      <c r="C55" s="18"/>
      <c r="D55" s="18"/>
      <c r="E55" s="18"/>
      <c r="F55" s="18"/>
      <c r="G55" s="14" t="str">
        <f>IF(F55&gt;0,T55,"0")</f>
        <v>0</v>
      </c>
      <c r="H55" s="18"/>
      <c r="I55" s="18"/>
      <c r="J55" s="18"/>
      <c r="Q55" s="11"/>
      <c r="R55" s="11" t="str">
        <f>IF(S55=$V$9,$W$9,IF(S55=$V$10,$W$10,IF(S55=$V$11,$W$11,IF(S55=$V$12,$W$12,IF(S55=$V$13,$W$13,IF(S55=$V$14,$W$14,IF(S55=$V$15,$W$15,IF(S55=$V$16,$W$16,IF(S55=$V$17,$W$17,IF(S55=$V$18,$W$18,IF(S55=$V$19,$W$19,IF(S55=$V$20,$W$20,IF(S55=$V$21,$W$21,IF(S55=$V$22,$W$22,IF(S55=$V$23,$W$23,IF(S55=$V$24,$W$24,IF(S55=$V$25,$W$25,IF(S55=$V$26,$W$26,IF(S55=$V$27,$W$27,IF(S55=$V$28,$W$28,IF(S55=$V$29,$W$29,IF(S55=$V$30,$W$30,IF(S55=$V$31,$W$31,IF(S55=$V$32,$W$32,IF(S55=$V$33,$W$33,IF(S55=$V$34,$W$34,IF(S55=$V$35,$W$35,IF(S55=$V$36,$W$36,IF(S55=$V$37,$W$37,IF(S55=$V$38,$W$38,IF(S55=$V$39,$W$39,IF(S55=$V$40,$W$40,IF(S55=$V$41,$W$41,IF(S55=$V$42,$W$42,IF(S55=$V$43,$W$43,IF(S55=$V$44,$W$44,IF(S55=$V$45,$W$45,IF(S55=$V$46,$W$46,IF(S55=$V$47,$W$47,IF(S55=$V$48,$W$48,IF(S55=$V$49,$W$49,IF(S55=$V$50,$W$50,IF(S55=$V$51,$W$51,IF(S55=$V$52,$W$52,IF(S55=$V$53,$W$53,IF(S55=$V$54,$W$54,IF(S55=$V$55,$W$55,IF(S55=$V$56,$W$56,IF(S55=$V$57,$W$57,IF(S55=$V$58,$W$58,IF(S55=$V$59,$W$59,IF(S55=$V$60,$W$60,IF(S55=$V$61,$W$61,IF(S55=$V$62,$W$62,IF(S55=$V$63,$W$63,IF(S55=$V$64,$W$64,IF(S55=$V$4,$W$4,IF(S55=$V$5,$W$5,IF(S55=$V$6,$W$6,IF(S55=$V$7,$W$7,IF(S55=$V$8,$W$8,"0")))))))))))))))))))))))))))))))))))))))))))))))))))))))))))))</f>
        <v>0</v>
      </c>
      <c r="S55" s="11">
        <f>U55-E67</f>
        <v>2025</v>
      </c>
      <c r="T55" s="11" t="e">
        <f>$F$55*(306.54/(266.5 - 19.44*($D$55/100)^(-2)  + 18.61 *($D$55/100)^2 ))</f>
        <v>#DIV/0!</v>
      </c>
      <c r="U55" s="11">
        <v>2025</v>
      </c>
      <c r="V55" s="11">
        <v>81</v>
      </c>
      <c r="W55" s="11">
        <v>3.0089999999999999</v>
      </c>
      <c r="X55" s="11">
        <v>2.524</v>
      </c>
    </row>
    <row r="56" spans="2:24" x14ac:dyDescent="0.25">
      <c r="B56" s="19" t="s">
        <v>21</v>
      </c>
      <c r="C56" s="17"/>
      <c r="D56" s="17"/>
      <c r="E56" s="17"/>
      <c r="F56" s="17"/>
      <c r="G56" s="12"/>
      <c r="H56" s="17"/>
      <c r="I56" s="17"/>
      <c r="J56" s="17"/>
      <c r="Q56" s="11"/>
      <c r="R56" s="11"/>
      <c r="S56" s="11"/>
      <c r="T56" s="11"/>
      <c r="U56" s="11"/>
      <c r="V56" s="11">
        <v>82</v>
      </c>
      <c r="W56" s="11">
        <v>3.1040000000000001</v>
      </c>
      <c r="X56" s="11">
        <v>2.6349999999999998</v>
      </c>
    </row>
    <row r="57" spans="2:24" x14ac:dyDescent="0.25">
      <c r="B57" s="18"/>
      <c r="C57" s="18"/>
      <c r="D57" s="18"/>
      <c r="E57" s="18"/>
      <c r="F57" s="18"/>
      <c r="G57" s="14" t="str">
        <f>IF(F57&gt;0,T57,"0")</f>
        <v>0</v>
      </c>
      <c r="H57" s="18"/>
      <c r="I57" s="18"/>
      <c r="J57" s="18"/>
      <c r="Q57" s="11"/>
      <c r="R57" s="11" t="str">
        <f>IF(S57=$V$9,$X$9,IF(S57=$V$10,$X$10,IF(S57=$V$11,$X$11,IF(S57=$V$12,$X$12,IF(S57=$V$13,$X$13,IF(S57=$V$14,$X$14,IF(S57=$V$15,$X$15,IF(S57=$V$16,$X$16,IF(S57=$V$17,$X$17,IF(S57=$V$18,$X$18,IF(S57=$V$19,$X$19,IF(S57=$V$20,$X$20,IF(S57=$V$21,$X$21,IF(S57=$V$22,$X$22,IF(S57=$V$23,$X$23,IF(S57=$V$24,$X$24,IF(S57=$V$25,$X$25,IF(S57=$V$26,$X$26,IF(S57=$V$27,$X$27,IF(S57=$V$28,$X$28,IF(S57=$V$29,$X$29,IF(S57=$V$30,$X$30,IF(S57=$V$31,$X$31,IF(S57=$V$32,$X$32,IF(S57=$V$33,$X$33,IF(S57=$V$34,$X$34,IF(S57=$V$35,$X$35,IF(S57=$V$36,$X$36,IF(S57=$V$37,$X$37,IF(S57=$V$38,$X$38,IF(S57=$V$39,$X$39,IF(S57=$V$40,$X$40,IF(S57=$V$41,$X$41,IF(S57=$V$42,$X$42,IF(S57=$V$43,$X$43,IF(S57=$V$44,$X$44,IF(S57=$V$45,$X$45,IF(S57=$V$46,$X$46,IF(S57=$V$47,$X$47,IF(S57=$V$48,$X$48,IF(S57=$V$49,$X$49,IF(S57=$V$50,$X$50,IF(S57=$V$51,$X$51,IF(S57=$V$52,$X$52,IF(S57=$V$53,$X$53,IF(S57=$V$54,$X$54,IF(S57=$V$55,$X$55,IF(S57=$V$56,$X$56,IF(S57=$V$57,$X$57,IF(S57=$V$58,$X$58,IF(S57=$V$59,$X$59,IF(S57=$V$60,$X$60,IF(S57=$V$61,$X$61,IF(S57=$V$62,$X$62,IF(S57=$V$63,$X$63,IF(S57=$V$64,$X$64,IF(S57=$V$4,$X$4,IF(S57=$V$5,$X$5,IF(S57=$V$6,$X$6,IF(S57=$V$7,$X$7,IF(S57=$V$8,$X$8,"0")))))))))))))))))))))))))))))))))))))))))))))))))))))))))))))</f>
        <v>0</v>
      </c>
      <c r="S57" s="11">
        <f>U57-E69</f>
        <v>2025</v>
      </c>
      <c r="T57" s="11" t="e">
        <f>$F$57*(463.26/(416.7  - 47.87* ($D$57/100)^(-2)  + 18.93*($D$57/100)^2 ))</f>
        <v>#DIV/0!</v>
      </c>
      <c r="U57" s="11">
        <v>2025</v>
      </c>
      <c r="V57" s="11">
        <v>83</v>
      </c>
      <c r="W57" s="11">
        <v>3.2010000000000001</v>
      </c>
      <c r="X57" s="11">
        <v>2.7549999999999999</v>
      </c>
    </row>
    <row r="58" spans="2:24" x14ac:dyDescent="0.25">
      <c r="B58" s="18"/>
      <c r="C58" s="18"/>
      <c r="D58" s="18"/>
      <c r="E58" s="18"/>
      <c r="F58" s="18"/>
      <c r="G58" s="14" t="str">
        <f>IF(F58&gt;0,T58,"0")</f>
        <v>0</v>
      </c>
      <c r="H58" s="18"/>
      <c r="I58" s="18"/>
      <c r="J58" s="18"/>
      <c r="Q58" s="11"/>
      <c r="R58" s="11" t="str">
        <f>IF(S58=$V$9,$X$9,IF(S58=$V$10,$X$10,IF(S58=$V$11,$X$11,IF(S58=$V$12,$X$12,IF(S58=$V$13,$X$13,IF(S58=$V$14,$X$14,IF(S58=$V$15,$X$15,IF(S58=$V$16,$X$16,IF(S58=$V$17,$X$17,IF(S58=$V$18,$X$18,IF(S58=$V$19,$X$19,IF(S58=$V$20,$X$20,IF(S58=$V$21,$X$21,IF(S58=$V$22,$X$22,IF(S58=$V$23,$X$23,IF(S58=$V$24,$X$24,IF(S58=$V$25,$X$25,IF(S58=$V$26,$X$26,IF(S58=$V$27,$X$27,IF(S58=$V$28,$X$28,IF(S58=$V$29,$X$29,IF(S58=$V$30,$X$30,IF(S58=$V$31,$X$31,IF(S58=$V$32,$X$32,IF(S58=$V$33,$X$33,IF(S58=$V$34,$X$34,IF(S58=$V$35,$X$35,IF(S58=$V$36,$X$36,IF(S58=$V$37,$X$37,IF(S58=$V$38,$X$38,IF(S58=$V$39,$X$39,IF(S58=$V$40,$X$40,IF(S58=$V$41,$X$41,IF(S58=$V$42,$X$42,IF(S58=$V$43,$X$43,IF(S58=$V$44,$X$44,IF(S58=$V$45,$X$45,IF(S58=$V$46,$X$46,IF(S58=$V$47,$X$47,IF(S58=$V$48,$X$48,IF(S58=$V$49,$X$49,IF(S58=$V$50,$X$50,IF(S58=$V$51,$X$51,IF(S58=$V$52,$X$52,IF(S58=$V$53,$X$53,IF(S58=$V$54,$X$54,IF(S58=$V$55,$X$55,IF(S58=$V$56,$X$56,IF(S58=$V$57,$X$57,IF(S58=$V$58,$X$58,IF(S58=$V$59,$X$59,IF(S58=$V$60,$X$60,IF(S58=$V$61,$X$61,IF(S58=$V$62,$X$62,IF(S58=$V$63,$X$63,IF(S58=$V$64,$X$64,IF(S58=$V$4,$X$4,IF(S58=$V$5,$X$5,IF(S58=$V$6,$X$6,IF(S58=$V$7,$X$7,IF(S58=$V$8,$X$8,"0")))))))))))))))))))))))))))))))))))))))))))))))))))))))))))))</f>
        <v>0</v>
      </c>
      <c r="S58" s="11">
        <f>U58-E70</f>
        <v>2025</v>
      </c>
      <c r="T58" s="11" t="e">
        <f>$F$58*(463.26/(416.7  - 47.87* ($D$58/100)^(-2)  + 18.93*($D$58/100)^2 ))</f>
        <v>#DIV/0!</v>
      </c>
      <c r="U58" s="11">
        <v>2025</v>
      </c>
      <c r="V58" s="11">
        <v>84</v>
      </c>
      <c r="W58" s="11">
        <v>3.3010000000000002</v>
      </c>
      <c r="X58" s="11">
        <v>2.8769999999999998</v>
      </c>
    </row>
    <row r="59" spans="2:24" ht="24.75" thickBot="1" x14ac:dyDescent="0.45">
      <c r="F59" s="7" t="s">
        <v>22</v>
      </c>
      <c r="G59" s="15">
        <f>SUM(G54:G58)</f>
        <v>0</v>
      </c>
      <c r="R59" s="11"/>
      <c r="S59" s="11"/>
      <c r="T59" s="11"/>
      <c r="U59" s="11"/>
      <c r="V59" s="11">
        <v>85</v>
      </c>
      <c r="W59" s="11">
        <v>3.403</v>
      </c>
      <c r="X59" s="11">
        <v>3.008</v>
      </c>
    </row>
    <row r="60" spans="2:24" ht="15.75" thickTop="1" x14ac:dyDescent="0.25">
      <c r="R60" s="11"/>
      <c r="S60" s="11"/>
      <c r="T60" s="11"/>
      <c r="U60" s="11"/>
      <c r="V60" s="11">
        <v>86</v>
      </c>
      <c r="W60" s="11">
        <v>3.5070000000000001</v>
      </c>
      <c r="X60" s="11">
        <v>3.1680000000000001</v>
      </c>
    </row>
    <row r="61" spans="2:24" x14ac:dyDescent="0.25">
      <c r="R61" s="11"/>
      <c r="S61" s="11"/>
      <c r="T61" s="11"/>
      <c r="U61" s="11"/>
      <c r="V61" s="11">
        <v>87</v>
      </c>
      <c r="W61" s="11">
        <v>3.613</v>
      </c>
      <c r="X61" s="11">
        <v>3.3559999999999999</v>
      </c>
    </row>
    <row r="62" spans="2:24" x14ac:dyDescent="0.25">
      <c r="R62" s="11"/>
      <c r="S62" s="11"/>
      <c r="T62" s="11"/>
      <c r="U62" s="11"/>
      <c r="V62" s="11">
        <v>88</v>
      </c>
      <c r="W62" s="11">
        <v>3.72</v>
      </c>
      <c r="X62" s="11">
        <v>3.5449999999999999</v>
      </c>
    </row>
    <row r="63" spans="2:24" ht="24" x14ac:dyDescent="0.4">
      <c r="B63" s="5" t="s">
        <v>38</v>
      </c>
      <c r="R63" s="11"/>
      <c r="S63" s="11"/>
      <c r="T63" s="11"/>
      <c r="U63" s="11"/>
      <c r="V63" s="11">
        <v>89</v>
      </c>
      <c r="W63" s="11">
        <v>3.827</v>
      </c>
      <c r="X63" s="11">
        <v>3.7090000000000001</v>
      </c>
    </row>
    <row r="64" spans="2:24" x14ac:dyDescent="0.25">
      <c r="B64" s="6" t="s">
        <v>13</v>
      </c>
      <c r="C64" s="6"/>
      <c r="D64" s="6" t="s">
        <v>15</v>
      </c>
      <c r="E64" s="9" t="s">
        <v>35</v>
      </c>
      <c r="F64" s="6" t="s">
        <v>14</v>
      </c>
      <c r="G64" s="6" t="s">
        <v>16</v>
      </c>
      <c r="H64" s="6" t="s">
        <v>17</v>
      </c>
      <c r="I64" s="6" t="s">
        <v>18</v>
      </c>
      <c r="J64" s="6" t="s">
        <v>19</v>
      </c>
      <c r="R64" s="11"/>
      <c r="S64" s="11"/>
      <c r="T64" s="11"/>
      <c r="U64" s="11"/>
      <c r="V64" s="11">
        <v>90</v>
      </c>
      <c r="W64" s="11">
        <v>3.9350000000000001</v>
      </c>
      <c r="X64" s="11">
        <v>3.88</v>
      </c>
    </row>
    <row r="65" spans="2:24" x14ac:dyDescent="0.25">
      <c r="B65" s="8" t="s">
        <v>20</v>
      </c>
      <c r="R65" s="11"/>
      <c r="S65" s="11"/>
      <c r="T65" s="11"/>
      <c r="U65" s="11"/>
      <c r="V65" s="11">
        <v>91</v>
      </c>
      <c r="W65" s="11"/>
      <c r="X65" s="11">
        <v>4.0590000000000002</v>
      </c>
    </row>
    <row r="66" spans="2:24" x14ac:dyDescent="0.25">
      <c r="B66" s="18"/>
      <c r="C66" s="18"/>
      <c r="D66" s="18"/>
      <c r="E66" s="18"/>
      <c r="F66" s="18"/>
      <c r="G66" s="14" t="str">
        <f>IF(F66&gt;0,S66,"0")</f>
        <v>0</v>
      </c>
      <c r="H66" s="18"/>
      <c r="I66" s="18"/>
      <c r="J66" s="18"/>
      <c r="R66" s="11"/>
      <c r="S66" s="11" t="e">
        <f>R54*T66</f>
        <v>#DIV/0!</v>
      </c>
      <c r="T66" s="11" t="e">
        <f>$F$66*(306.54/(266.5 - 19.44*($D$66/100)^(-2)  + 18.61 *($D$66/100)^2 ))</f>
        <v>#DIV/0!</v>
      </c>
      <c r="U66" s="11"/>
      <c r="V66" s="11">
        <v>92</v>
      </c>
      <c r="W66" s="11"/>
      <c r="X66" s="11">
        <v>4.2469999999999999</v>
      </c>
    </row>
    <row r="67" spans="2:24" x14ac:dyDescent="0.25">
      <c r="B67" s="18"/>
      <c r="C67" s="18"/>
      <c r="D67" s="18"/>
      <c r="E67" s="18"/>
      <c r="F67" s="18"/>
      <c r="G67" s="14" t="str">
        <f>IF(F67&gt;0,S67,"0")</f>
        <v>0</v>
      </c>
      <c r="H67" s="18"/>
      <c r="I67" s="18"/>
      <c r="J67" s="18"/>
      <c r="R67" s="11"/>
      <c r="S67" s="11" t="e">
        <f>R55*T67</f>
        <v>#DIV/0!</v>
      </c>
      <c r="T67" s="11" t="e">
        <f>$F$67*(306.54/(266.5 - 19.44*($D$67/100)^(-2)  + 18.61 *($D$67/100)^2 ))</f>
        <v>#DIV/0!</v>
      </c>
      <c r="U67" s="11"/>
      <c r="V67" s="11">
        <v>93</v>
      </c>
      <c r="W67" s="11"/>
      <c r="X67" s="11">
        <v>4.4429999999999996</v>
      </c>
    </row>
    <row r="68" spans="2:24" x14ac:dyDescent="0.25">
      <c r="B68" s="19" t="s">
        <v>21</v>
      </c>
      <c r="C68" s="17"/>
      <c r="D68" s="17"/>
      <c r="E68" s="17"/>
      <c r="F68" s="17"/>
      <c r="G68" s="12"/>
      <c r="H68" s="17"/>
      <c r="I68" s="17"/>
      <c r="J68" s="17"/>
      <c r="R68" s="11"/>
      <c r="S68" s="11"/>
      <c r="T68" s="11"/>
      <c r="U68" s="11"/>
      <c r="V68" s="11"/>
      <c r="W68" s="11"/>
      <c r="X68" s="11"/>
    </row>
    <row r="69" spans="2:24" x14ac:dyDescent="0.25">
      <c r="B69" s="18"/>
      <c r="C69" s="18"/>
      <c r="D69" s="18"/>
      <c r="E69" s="18"/>
      <c r="F69" s="18"/>
      <c r="G69" s="14" t="str">
        <f>IF(F69&gt;0,S69,"0")</f>
        <v>0</v>
      </c>
      <c r="H69" s="18"/>
      <c r="I69" s="18"/>
      <c r="J69" s="18"/>
      <c r="R69" s="11"/>
      <c r="S69" s="11" t="e">
        <f>R57*T69</f>
        <v>#DIV/0!</v>
      </c>
      <c r="T69" s="11" t="e">
        <f>$F$69*(463.26/(416.7  - 47.87* ($D$69/100)^(-2)  + 18.93*($D$69/100)^2 ))</f>
        <v>#DIV/0!</v>
      </c>
      <c r="U69" s="11"/>
      <c r="V69" s="11">
        <v>94</v>
      </c>
      <c r="W69" s="11"/>
      <c r="X69" s="11">
        <v>4.6479999999999997</v>
      </c>
    </row>
    <row r="70" spans="2:24" x14ac:dyDescent="0.25">
      <c r="B70" s="18"/>
      <c r="C70" s="18"/>
      <c r="D70" s="18"/>
      <c r="E70" s="18"/>
      <c r="F70" s="18"/>
      <c r="G70" s="14" t="str">
        <f>IF(F70&gt;0,S70,"0")</f>
        <v>0</v>
      </c>
      <c r="H70" s="18"/>
      <c r="I70" s="18"/>
      <c r="J70" s="18"/>
      <c r="R70" s="11"/>
      <c r="S70" s="11" t="e">
        <f>R58*T70</f>
        <v>#DIV/0!</v>
      </c>
      <c r="T70" s="11" t="e">
        <f>$F$70*(463.26/(416.7  - 47.87* ($D$70/100)^(-2)  + 18.93*($D$70/100)^2 ))</f>
        <v>#DIV/0!</v>
      </c>
      <c r="U70" s="11"/>
      <c r="V70" s="11">
        <v>95</v>
      </c>
      <c r="W70" s="11"/>
      <c r="X70" s="11">
        <v>4.8630000000000004</v>
      </c>
    </row>
    <row r="71" spans="2:24" ht="24.75" thickBot="1" x14ac:dyDescent="0.45">
      <c r="F71" s="7" t="s">
        <v>22</v>
      </c>
      <c r="G71" s="15">
        <f>SUM(G66:G70)</f>
        <v>0</v>
      </c>
    </row>
    <row r="72" spans="2:24" ht="15.75" thickTop="1" x14ac:dyDescent="0.25"/>
    <row r="73" spans="2:24" ht="18.75" x14ac:dyDescent="0.3">
      <c r="B73" s="4"/>
      <c r="F73" s="4"/>
      <c r="H73" s="4"/>
    </row>
    <row r="76" spans="2:24" ht="18.75" x14ac:dyDescent="0.3">
      <c r="B76" s="4" t="s">
        <v>28</v>
      </c>
      <c r="D76" s="17"/>
      <c r="E76" s="17"/>
      <c r="F76" s="17"/>
      <c r="G76" s="17"/>
      <c r="H76" s="17"/>
    </row>
    <row r="78" spans="2:24" x14ac:dyDescent="0.25">
      <c r="B78" t="s">
        <v>24</v>
      </c>
    </row>
    <row r="80" spans="2:24" ht="18.75" x14ac:dyDescent="0.3">
      <c r="B80" s="4" t="s">
        <v>25</v>
      </c>
      <c r="F80" s="4" t="s">
        <v>26</v>
      </c>
      <c r="G80" s="16"/>
      <c r="H80" s="4" t="s">
        <v>27</v>
      </c>
    </row>
  </sheetData>
  <sheetProtection algorithmName="SHA-512" hashValue="TNbMYCFjQw3Chu7EtiQgf0Y3wwFKCNliokf2WOU44oD69KoZE9nJac1ovdYK06viF98y4b7Bkvw9kFsdUY+MxQ==" saltValue="Cl5MOIDJrgXBrDsmi1lQPQ==" spinCount="100000" sheet="1" formatCells="0" formatColumns="0" formatRows="0" insertColumns="0" insertRows="0" insertHyperlinks="0" deleteColumns="0" deleteRows="0" sort="0" autoFilter="0" pivotTables="0"/>
  <protectedRanges>
    <protectedRange sqref="B20:F23 H20:J23 B31:F34 H31:J34 B42:F43 H42:J43 B45:F46 H45:J46 B54:F55 H54:J55 B57:F58 H57:J58 H66:J67 H69:J70 C80:E80 G80 I80 N5 B66:F67 B69:F70" name="Alue1"/>
  </protectedRange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27C22-1BD2-463A-B469-688D3A4B1B85}">
  <dimension ref="B2:T45"/>
  <sheetViews>
    <sheetView tabSelected="1" workbookViewId="0">
      <selection activeCell="B38" sqref="B38:H45"/>
    </sheetView>
  </sheetViews>
  <sheetFormatPr defaultRowHeight="15" x14ac:dyDescent="0.25"/>
  <cols>
    <col min="4" max="4" width="11.85546875" customWidth="1"/>
    <col min="6" max="6" width="13.85546875" customWidth="1"/>
    <col min="7" max="7" width="12.140625" customWidth="1"/>
    <col min="8" max="8" width="14.5703125" customWidth="1"/>
    <col min="9" max="10" width="20.28515625" customWidth="1"/>
    <col min="14" max="14" width="15.5703125" bestFit="1" customWidth="1"/>
    <col min="19" max="19" width="7.85546875" customWidth="1"/>
    <col min="20" max="20" width="0.140625" hidden="1" customWidth="1"/>
  </cols>
  <sheetData>
    <row r="2" spans="2:14" ht="26.25" x14ac:dyDescent="0.4">
      <c r="F2" s="1" t="s">
        <v>3</v>
      </c>
      <c r="M2" s="1" t="s">
        <v>4</v>
      </c>
    </row>
    <row r="3" spans="2:14" ht="26.25" x14ac:dyDescent="0.4">
      <c r="M3" s="1" t="s">
        <v>32</v>
      </c>
    </row>
    <row r="4" spans="2:14" ht="18.75" x14ac:dyDescent="0.3">
      <c r="F4" s="3" t="s">
        <v>5</v>
      </c>
    </row>
    <row r="5" spans="2:14" x14ac:dyDescent="0.25">
      <c r="M5" t="s">
        <v>30</v>
      </c>
      <c r="N5" s="17"/>
    </row>
    <row r="6" spans="2:14" ht="18.75" x14ac:dyDescent="0.3">
      <c r="F6" s="3" t="s">
        <v>6</v>
      </c>
      <c r="M6" t="s">
        <v>31</v>
      </c>
      <c r="N6" s="23">
        <f ca="1">NOW()</f>
        <v>45805.66601828704</v>
      </c>
    </row>
    <row r="9" spans="2:14" ht="18.75" x14ac:dyDescent="0.3">
      <c r="F9" s="4" t="s">
        <v>7</v>
      </c>
    </row>
    <row r="13" spans="2:14" ht="18.75" x14ac:dyDescent="0.3">
      <c r="B13" s="4" t="s">
        <v>8</v>
      </c>
      <c r="J13" s="3" t="s">
        <v>10</v>
      </c>
    </row>
    <row r="14" spans="2:14" ht="18.75" x14ac:dyDescent="0.3">
      <c r="B14" s="4" t="s">
        <v>9</v>
      </c>
      <c r="J14" s="3" t="s">
        <v>11</v>
      </c>
    </row>
    <row r="15" spans="2:14" x14ac:dyDescent="0.25">
      <c r="B15" t="s">
        <v>63</v>
      </c>
    </row>
    <row r="16" spans="2:14" x14ac:dyDescent="0.25">
      <c r="B16" t="s">
        <v>64</v>
      </c>
    </row>
    <row r="17" spans="2:20" ht="24" x14ac:dyDescent="0.4">
      <c r="B17" s="5" t="s">
        <v>12</v>
      </c>
    </row>
    <row r="18" spans="2:20" x14ac:dyDescent="0.25">
      <c r="B18" s="6" t="s">
        <v>13</v>
      </c>
      <c r="C18" s="6"/>
      <c r="D18" s="6" t="s">
        <v>15</v>
      </c>
      <c r="E18" s="6"/>
      <c r="F18" s="6" t="s">
        <v>14</v>
      </c>
      <c r="G18" s="6" t="s">
        <v>16</v>
      </c>
      <c r="H18" s="6" t="s">
        <v>17</v>
      </c>
      <c r="I18" s="6" t="s">
        <v>18</v>
      </c>
      <c r="J18" s="6" t="s">
        <v>19</v>
      </c>
      <c r="T18" s="11"/>
    </row>
    <row r="19" spans="2:20" x14ac:dyDescent="0.25">
      <c r="B19" s="8" t="s">
        <v>20</v>
      </c>
      <c r="T19" s="11"/>
    </row>
    <row r="20" spans="2:20" x14ac:dyDescent="0.25">
      <c r="B20" s="18"/>
      <c r="C20" s="18"/>
      <c r="D20" s="18"/>
      <c r="E20" s="18"/>
      <c r="F20" s="18"/>
      <c r="G20" s="14">
        <f>IF(F20&gt;0,T20,0)</f>
        <v>0</v>
      </c>
      <c r="H20" s="18"/>
      <c r="I20" s="18"/>
      <c r="J20" s="18"/>
      <c r="T20" s="11" t="e">
        <f>$F$20*(306.54/(266.5 - 19.44*($D$20/100)^(-2)  + 18.61 *($D$20/100)^2 ))</f>
        <v>#DIV/0!</v>
      </c>
    </row>
    <row r="21" spans="2:20" x14ac:dyDescent="0.25">
      <c r="B21" s="18"/>
      <c r="C21" s="18"/>
      <c r="D21" s="18"/>
      <c r="E21" s="18"/>
      <c r="F21" s="18"/>
      <c r="G21" s="14">
        <f>IF(F21&gt;0,T21,0)</f>
        <v>0</v>
      </c>
      <c r="H21" s="18"/>
      <c r="I21" s="18"/>
      <c r="J21" s="18"/>
      <c r="T21" s="11" t="e">
        <f>$F$21*(306.54/(266.5 - 19.44*($D$21/100)^(-2)  + 18.61 *($D$21/100)^2 ))</f>
        <v>#DIV/0!</v>
      </c>
    </row>
    <row r="22" spans="2:20" ht="15.75" thickBot="1" x14ac:dyDescent="0.3">
      <c r="B22" s="19" t="s">
        <v>21</v>
      </c>
      <c r="C22" s="17"/>
      <c r="D22" s="17"/>
      <c r="E22" s="17"/>
      <c r="F22" s="17"/>
      <c r="G22" s="12"/>
      <c r="H22" s="17"/>
      <c r="I22" s="17"/>
      <c r="J22" s="17"/>
      <c r="T22" s="11"/>
    </row>
    <row r="23" spans="2:20" ht="15.75" thickBot="1" x14ac:dyDescent="0.3">
      <c r="B23" s="18"/>
      <c r="C23" s="18"/>
      <c r="D23" s="18"/>
      <c r="E23" s="18"/>
      <c r="F23" s="18"/>
      <c r="G23" s="14">
        <f>IF(F23&gt;0,T23,0)</f>
        <v>0</v>
      </c>
      <c r="H23" s="18"/>
      <c r="I23" s="18"/>
      <c r="J23" s="18"/>
      <c r="T23" s="13" t="e">
        <f>$F$23*(463.26/(416.7  - 47.87* ($D$23/100)^(-2)  + 18.93*($D$23/100)^2 ))</f>
        <v>#DIV/0!</v>
      </c>
    </row>
    <row r="24" spans="2:20" ht="15.75" thickBot="1" x14ac:dyDescent="0.3">
      <c r="B24" s="20"/>
      <c r="C24" s="18"/>
      <c r="D24" s="18"/>
      <c r="E24" s="18"/>
      <c r="F24" s="18"/>
      <c r="G24" s="14">
        <f>IF(F24&gt;0,T24,0)</f>
        <v>0</v>
      </c>
      <c r="H24" s="18"/>
      <c r="I24" s="18"/>
      <c r="J24" s="18"/>
      <c r="T24" s="13" t="e">
        <f>$F$24*(463.26/(416.7  - 47.87* ($D$24/100)^(-2)  + 18.93*($D$24/100)^2 ))</f>
        <v>#DIV/0!</v>
      </c>
    </row>
    <row r="25" spans="2:20" ht="24.75" thickBot="1" x14ac:dyDescent="0.45">
      <c r="F25" s="7" t="s">
        <v>22</v>
      </c>
      <c r="G25" s="15">
        <f>SUM(G20:G24)</f>
        <v>0</v>
      </c>
      <c r="T25" s="11"/>
    </row>
    <row r="26" spans="2:20" ht="15.75" thickTop="1" x14ac:dyDescent="0.25">
      <c r="T26" s="11"/>
    </row>
    <row r="27" spans="2:20" x14ac:dyDescent="0.25">
      <c r="T27" s="11"/>
    </row>
    <row r="28" spans="2:20" x14ac:dyDescent="0.25">
      <c r="T28" s="11"/>
    </row>
    <row r="29" spans="2:20" ht="24" x14ac:dyDescent="0.4">
      <c r="B29" s="5" t="s">
        <v>23</v>
      </c>
      <c r="T29" s="11"/>
    </row>
    <row r="30" spans="2:20" x14ac:dyDescent="0.25">
      <c r="B30" s="6" t="s">
        <v>13</v>
      </c>
      <c r="C30" s="6"/>
      <c r="D30" s="6" t="s">
        <v>15</v>
      </c>
      <c r="E30" s="6"/>
      <c r="F30" s="6" t="s">
        <v>14</v>
      </c>
      <c r="G30" s="6" t="s">
        <v>16</v>
      </c>
      <c r="H30" s="6" t="s">
        <v>17</v>
      </c>
      <c r="I30" s="6" t="s">
        <v>18</v>
      </c>
      <c r="J30" s="6" t="s">
        <v>19</v>
      </c>
      <c r="T30" s="11"/>
    </row>
    <row r="31" spans="2:20" x14ac:dyDescent="0.25">
      <c r="B31" s="8" t="s">
        <v>20</v>
      </c>
      <c r="T31" s="11"/>
    </row>
    <row r="32" spans="2:20" x14ac:dyDescent="0.25">
      <c r="B32" s="18"/>
      <c r="C32" s="18"/>
      <c r="D32" s="18"/>
      <c r="E32" s="18"/>
      <c r="F32" s="18"/>
      <c r="G32" s="14">
        <f>IF(F32&gt;0,T32,0)</f>
        <v>0</v>
      </c>
      <c r="H32" s="18"/>
      <c r="I32" s="18"/>
      <c r="J32" s="18"/>
      <c r="T32" s="11" t="e">
        <f>$F$32*(306.54/(266.5 - 19.44*($D$32/100)^(-2)  + 18.61 *($D$32/100)^2 ))</f>
        <v>#DIV/0!</v>
      </c>
    </row>
    <row r="33" spans="2:20" x14ac:dyDescent="0.25">
      <c r="B33" s="20"/>
      <c r="C33" s="18"/>
      <c r="D33" s="18"/>
      <c r="E33" s="18"/>
      <c r="F33" s="18"/>
      <c r="G33" s="14">
        <f>IF(F33&gt;0,T33,0)</f>
        <v>0</v>
      </c>
      <c r="H33" s="18"/>
      <c r="I33" s="18"/>
      <c r="J33" s="18"/>
      <c r="T33" s="11" t="e">
        <f>$F$33*(306.54/(266.5 - 19.44*($D$33/100)^(-2)  + 18.61 *($D$33/100)^2 ))</f>
        <v>#DIV/0!</v>
      </c>
    </row>
    <row r="34" spans="2:20" ht="15.75" thickBot="1" x14ac:dyDescent="0.3">
      <c r="B34" s="19" t="s">
        <v>21</v>
      </c>
      <c r="C34" s="17"/>
      <c r="D34" s="17"/>
      <c r="E34" s="17"/>
      <c r="F34" s="17"/>
      <c r="G34" s="12"/>
      <c r="H34" s="17"/>
      <c r="I34" s="17"/>
      <c r="J34" s="17"/>
      <c r="T34" s="11"/>
    </row>
    <row r="35" spans="2:20" ht="15.75" thickBot="1" x14ac:dyDescent="0.3">
      <c r="B35" s="18"/>
      <c r="C35" s="18"/>
      <c r="D35" s="18"/>
      <c r="E35" s="18"/>
      <c r="F35" s="18"/>
      <c r="G35" s="14">
        <f>IF(F35&gt;0,T35,0)</f>
        <v>0</v>
      </c>
      <c r="H35" s="18"/>
      <c r="I35" s="18"/>
      <c r="J35" s="18"/>
      <c r="T35" s="13" t="e">
        <f>$F$35*(463.26/(416.7  - 47.87* ($D$35/100)^(-2)  + 18.93*($D$35/100)^2 ))</f>
        <v>#DIV/0!</v>
      </c>
    </row>
    <row r="36" spans="2:20" ht="15.75" thickBot="1" x14ac:dyDescent="0.3">
      <c r="B36" s="20"/>
      <c r="C36" s="18"/>
      <c r="D36" s="18"/>
      <c r="E36" s="18"/>
      <c r="F36" s="18"/>
      <c r="G36" s="14">
        <f>IF(F36&gt;0,T36,0)</f>
        <v>0</v>
      </c>
      <c r="H36" s="18"/>
      <c r="I36" s="18"/>
      <c r="J36" s="18"/>
      <c r="T36" s="13" t="e">
        <f>$F$36*(463.26/(416.7  - 47.87* ($D$36/100)^(-2)  + 18.93*($D$36/100)^2 ))</f>
        <v>#DIV/0!</v>
      </c>
    </row>
    <row r="37" spans="2:20" ht="24.75" thickBot="1" x14ac:dyDescent="0.45">
      <c r="F37" s="7" t="s">
        <v>22</v>
      </c>
      <c r="G37" s="15">
        <f>SUM(G32:G36)</f>
        <v>0</v>
      </c>
      <c r="T37" s="11"/>
    </row>
    <row r="38" spans="2:20" ht="15.75" thickTop="1" x14ac:dyDescent="0.25">
      <c r="B38" s="17"/>
      <c r="C38" s="17"/>
      <c r="D38" s="17"/>
      <c r="E38" s="17"/>
      <c r="F38" s="17"/>
      <c r="G38" s="17"/>
      <c r="H38" s="17"/>
    </row>
    <row r="39" spans="2:20" x14ac:dyDescent="0.25">
      <c r="B39" s="17" t="s">
        <v>24</v>
      </c>
      <c r="C39" s="17"/>
      <c r="D39" s="17"/>
      <c r="E39" s="17"/>
      <c r="F39" s="17"/>
      <c r="G39" s="17"/>
      <c r="H39" s="17"/>
    </row>
    <row r="40" spans="2:20" x14ac:dyDescent="0.25">
      <c r="B40" s="17"/>
      <c r="C40" s="17"/>
      <c r="D40" s="17"/>
      <c r="E40" s="17"/>
      <c r="F40" s="17"/>
      <c r="G40" s="17"/>
      <c r="H40" s="17"/>
    </row>
    <row r="41" spans="2:20" ht="18.75" x14ac:dyDescent="0.3">
      <c r="B41" s="24" t="s">
        <v>25</v>
      </c>
      <c r="C41" s="17"/>
      <c r="D41" s="17"/>
      <c r="E41" s="17"/>
      <c r="F41" s="24" t="s">
        <v>26</v>
      </c>
      <c r="G41" s="17"/>
      <c r="H41" s="24" t="s">
        <v>27</v>
      </c>
    </row>
    <row r="42" spans="2:20" x14ac:dyDescent="0.25">
      <c r="B42" s="17"/>
      <c r="C42" s="17"/>
      <c r="D42" s="17"/>
      <c r="E42" s="17"/>
      <c r="F42" s="17"/>
      <c r="G42" s="17"/>
      <c r="H42" s="17"/>
    </row>
    <row r="43" spans="2:20" x14ac:dyDescent="0.25">
      <c r="B43" s="17"/>
      <c r="C43" s="17"/>
      <c r="D43" s="17"/>
      <c r="E43" s="17"/>
      <c r="F43" s="17"/>
      <c r="G43" s="17"/>
      <c r="H43" s="17"/>
    </row>
    <row r="44" spans="2:20" ht="18.75" x14ac:dyDescent="0.3">
      <c r="B44" s="24" t="s">
        <v>28</v>
      </c>
      <c r="C44" s="17"/>
      <c r="D44" s="17"/>
      <c r="E44" s="17"/>
      <c r="F44" s="17"/>
      <c r="G44" s="17"/>
      <c r="H44" s="17"/>
    </row>
    <row r="45" spans="2:20" x14ac:dyDescent="0.25">
      <c r="B45" s="17"/>
      <c r="C45" s="17"/>
      <c r="D45" s="17"/>
      <c r="E45" s="17"/>
      <c r="F45" s="17"/>
      <c r="G45" s="17"/>
      <c r="H45" s="17"/>
    </row>
  </sheetData>
  <sheetProtection algorithmName="SHA-512" hashValue="GysgtVT8YSFPKXN66mGUo9BvoGo+/G1yu8TgGXQdbkeMC5FV0N7gt1pbwhgYkLJ5gpb69C+6YAB4RZ//A6AA4g==" saltValue="73DOZYCI4WbZy/jOBkErwA==" spinCount="100000" sheet="1" formatCells="0" formatColumns="0" formatRows="0" insertColumns="0" insertRows="0" insertHyperlinks="0" deleteColumns="0" deleteRows="0" sort="0" autoFilter="0" pivotTables="0"/>
  <protectedRanges>
    <protectedRange sqref="G20:G24 N5 B20:F21 H20:J21 B23:F24 H23:J24 B32:F33 I32:J33 B35:F36 I35:J36 C41:D41 E41 G41 I41 D44:H44" name="Alue1"/>
  </protectedRange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F397-1B8A-444E-B5FD-0C5336B8E710}">
  <dimension ref="A1:A39"/>
  <sheetViews>
    <sheetView workbookViewId="0">
      <selection activeCell="H6" sqref="H6"/>
    </sheetView>
  </sheetViews>
  <sheetFormatPr defaultRowHeight="15" x14ac:dyDescent="0.25"/>
  <sheetData>
    <row r="1" spans="1:1" ht="26.25" x14ac:dyDescent="0.4">
      <c r="A1" s="1" t="s">
        <v>0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62</v>
      </c>
    </row>
    <row r="5" spans="1:1" x14ac:dyDescent="0.25">
      <c r="A5" s="22" t="s">
        <v>66</v>
      </c>
    </row>
    <row r="6" spans="1:1" x14ac:dyDescent="0.25">
      <c r="A6" t="s">
        <v>56</v>
      </c>
    </row>
    <row r="7" spans="1:1" x14ac:dyDescent="0.25">
      <c r="A7" t="s">
        <v>65</v>
      </c>
    </row>
    <row r="9" spans="1:1" ht="26.25" x14ac:dyDescent="0.4">
      <c r="A9" s="1" t="s">
        <v>1</v>
      </c>
    </row>
    <row r="10" spans="1:1" x14ac:dyDescent="0.25">
      <c r="A10" t="s">
        <v>46</v>
      </c>
    </row>
    <row r="11" spans="1:1" x14ac:dyDescent="0.25">
      <c r="A11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9" spans="1:1" x14ac:dyDescent="0.25">
      <c r="A19" t="s">
        <v>52</v>
      </c>
    </row>
    <row r="20" spans="1:1" x14ac:dyDescent="0.25">
      <c r="A20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6" spans="1:1" ht="26.25" x14ac:dyDescent="0.4">
      <c r="A26" s="1" t="s">
        <v>2</v>
      </c>
    </row>
    <row r="27" spans="1:1" x14ac:dyDescent="0.25">
      <c r="A27" t="s">
        <v>57</v>
      </c>
    </row>
    <row r="28" spans="1:1" x14ac:dyDescent="0.25">
      <c r="A28" t="s">
        <v>58</v>
      </c>
    </row>
    <row r="30" spans="1:1" x14ac:dyDescent="0.25">
      <c r="A30" t="s">
        <v>59</v>
      </c>
    </row>
    <row r="34" spans="1:1" x14ac:dyDescent="0.25">
      <c r="A34" t="s">
        <v>60</v>
      </c>
    </row>
    <row r="35" spans="1:1" x14ac:dyDescent="0.25">
      <c r="A35" s="2" t="s">
        <v>61</v>
      </c>
    </row>
    <row r="39" spans="1:1" x14ac:dyDescent="0.25">
      <c r="A39" s="2"/>
    </row>
  </sheetData>
  <hyperlinks>
    <hyperlink ref="A35" r:id="rId1" xr:uid="{F0A88C10-12EB-4232-9004-EE4E4F7AB0B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18F828407455249A50AD50A686176F2" ma:contentTypeVersion="6" ma:contentTypeDescription="Luo uusi asiakirja." ma:contentTypeScope="" ma:versionID="6686d51bb04fff49dd9265da545d3442">
  <xsd:schema xmlns:xsd="http://www.w3.org/2001/XMLSchema" xmlns:xs="http://www.w3.org/2001/XMLSchema" xmlns:p="http://schemas.microsoft.com/office/2006/metadata/properties" xmlns:ns3="36549e75-156f-4782-90a2-309bfb5541e5" targetNamespace="http://schemas.microsoft.com/office/2006/metadata/properties" ma:root="true" ma:fieldsID="4bb63198d9ee210ff0760a3d71bbab96" ns3:_="">
    <xsd:import namespace="36549e75-156f-4782-90a2-309bfb5541e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49e75-156f-4782-90a2-309bfb5541e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549e75-156f-4782-90a2-309bfb5541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A31914-640C-4B91-B32A-03DA18CCCF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49e75-156f-4782-90a2-309bfb554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5684AC-B85F-48DE-99DD-B1F9C85D0FA7}">
  <ds:schemaRefs>
    <ds:schemaRef ds:uri="http://schemas.microsoft.com/office/2006/documentManagement/types"/>
    <ds:schemaRef ds:uri="http://purl.org/dc/terms/"/>
    <ds:schemaRef ds:uri="http://www.w3.org/XML/1998/namespace"/>
    <ds:schemaRef ds:uri="36549e75-156f-4782-90a2-309bfb5541e5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A279FAE-893D-484D-A6B6-AC37761B32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Mestaruussarja</vt:lpstr>
      <vt:lpstr>Ykkössarja</vt:lpstr>
      <vt:lpstr>Ohjeet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Uimonen Maria</dc:creator>
  <cp:lastModifiedBy>Ville Uimonen</cp:lastModifiedBy>
  <cp:lastPrinted>2025-05-26T18:15:08Z</cp:lastPrinted>
  <dcterms:created xsi:type="dcterms:W3CDTF">2025-05-18T21:47:01Z</dcterms:created>
  <dcterms:modified xsi:type="dcterms:W3CDTF">2025-05-28T13:00:27Z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0x010100A18F828407455249A50AD50A686176F2</vt:lpwstr>
  </property>
</Properties>
</file>